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RKANDLU\Land and Water Conservation\Constr Erosion and Storm Water\Workshop Items\2024 workshops\Spring stormwater wkshp\Presentations\"/>
    </mc:Choice>
  </mc:AlternateContent>
  <xr:revisionPtr revIDLastSave="0" documentId="13_ncr:1_{DD91E6E4-45C4-4550-B019-0D01B9EF96AC}" xr6:coauthVersionLast="47" xr6:coauthVersionMax="47" xr10:uidLastSave="{00000000-0000-0000-0000-000000000000}"/>
  <workbookProtection workbookAlgorithmName="SHA-512" workbookHashValue="1Z+rTGQtG9Nes7grTgW4tW6GUGLxvcPvYwxVeEti3h6p59cVW3DM4ssX4lFznvocwLl5o9V2ORMEcxH5kJ6tjA==" workbookSaltValue="X/hV/ASPgcX4gGzHtiLRbA==" workbookSpinCount="100000" lockStructure="1"/>
  <bookViews>
    <workbookView xWindow="28680" yWindow="-120" windowWidth="29040" windowHeight="15840" xr2:uid="{00000000-000D-0000-FFFF-FFFF00000000}"/>
  </bookViews>
  <sheets>
    <sheet name="Precipitation and Runoff" sheetId="4" r:id="rId1"/>
    <sheet name="Groundwater Hydraulics Model" sheetId="5" r:id="rId2"/>
    <sheet name="Step 1. y-Q-S-SF" sheetId="3" r:id="rId3"/>
    <sheet name="Step 2. Hydrograph Routing" sheetId="1" r:id="rId4"/>
  </sheets>
  <definedNames>
    <definedName name="_xlnm.Print_Area" localSheetId="3">'Step 2. Hydrograph Routing'!$B$8:$G$64</definedName>
    <definedName name="Q">'Step 1. y-Q-S-SF'!$C$9:$C$34</definedName>
    <definedName name="S">'Step 1. y-Q-S-SF'!$D$9:$D$34</definedName>
    <definedName name="SF">'Step 1. y-Q-S-SF'!$E$9:$E$34</definedName>
    <definedName name="y">'Step 1. y-Q-S-SF'!$B$9:$B$45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3" l="1"/>
  <c r="C21" i="3"/>
  <c r="B21" i="3"/>
  <c r="D20" i="3"/>
  <c r="C20" i="3"/>
  <c r="B20" i="3"/>
  <c r="D19" i="3"/>
  <c r="C19" i="3"/>
  <c r="B19" i="3"/>
  <c r="D18" i="3"/>
  <c r="C18" i="3"/>
  <c r="B18" i="3"/>
  <c r="D17" i="3"/>
  <c r="C17" i="3"/>
  <c r="B17" i="3"/>
  <c r="D16" i="3"/>
  <c r="C16" i="3"/>
  <c r="B16" i="3"/>
  <c r="D15" i="3"/>
  <c r="C15" i="3"/>
  <c r="B15" i="3"/>
  <c r="D14" i="3"/>
  <c r="C14" i="3"/>
  <c r="B14" i="3"/>
  <c r="D13" i="3"/>
  <c r="C13" i="3"/>
  <c r="B13" i="3"/>
  <c r="D12" i="3"/>
  <c r="C12" i="3"/>
  <c r="B12" i="3"/>
  <c r="D11" i="3"/>
  <c r="C11" i="3"/>
  <c r="B11" i="3"/>
  <c r="D10" i="3"/>
  <c r="C10" i="3"/>
  <c r="B10" i="3"/>
  <c r="D9" i="3"/>
  <c r="C9" i="3"/>
  <c r="B9" i="3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U17" i="5"/>
  <c r="U18" i="5" s="1"/>
  <c r="U19" i="5" s="1"/>
  <c r="U20" i="5" s="1"/>
  <c r="U21" i="5" s="1"/>
  <c r="U22" i="5" s="1"/>
  <c r="U23" i="5" s="1"/>
  <c r="U24" i="5" s="1"/>
  <c r="U25" i="5" s="1"/>
  <c r="U26" i="5" s="1"/>
  <c r="U16" i="5"/>
  <c r="U15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Q44" i="5"/>
  <c r="O44" i="5"/>
  <c r="N44" i="5"/>
  <c r="Q43" i="5"/>
  <c r="O43" i="5"/>
  <c r="N43" i="5"/>
  <c r="Q42" i="5"/>
  <c r="O42" i="5"/>
  <c r="N42" i="5"/>
  <c r="Q41" i="5"/>
  <c r="O41" i="5"/>
  <c r="N41" i="5"/>
  <c r="Q40" i="5"/>
  <c r="O40" i="5"/>
  <c r="N40" i="5"/>
  <c r="Q39" i="5"/>
  <c r="O39" i="5"/>
  <c r="N39" i="5"/>
  <c r="Q38" i="5"/>
  <c r="O38" i="5"/>
  <c r="N38" i="5"/>
  <c r="Q37" i="5"/>
  <c r="O37" i="5"/>
  <c r="N37" i="5"/>
  <c r="Q36" i="5"/>
  <c r="O36" i="5"/>
  <c r="N36" i="5"/>
  <c r="Q35" i="5"/>
  <c r="O35" i="5"/>
  <c r="N35" i="5"/>
  <c r="Q34" i="5"/>
  <c r="O34" i="5"/>
  <c r="N34" i="5"/>
  <c r="Q33" i="5"/>
  <c r="O33" i="5"/>
  <c r="N33" i="5"/>
  <c r="Q32" i="5"/>
  <c r="O32" i="5"/>
  <c r="N32" i="5"/>
  <c r="N31" i="5"/>
  <c r="M15" i="5"/>
  <c r="K15" i="5"/>
  <c r="K16" i="5" s="1"/>
  <c r="D15" i="5"/>
  <c r="D16" i="5" s="1"/>
  <c r="M14" i="5"/>
  <c r="A14" i="5"/>
  <c r="L14" i="5" s="1"/>
  <c r="G11" i="5"/>
  <c r="C5" i="5"/>
  <c r="N26" i="5" s="1"/>
  <c r="G3" i="5"/>
  <c r="G5" i="5" s="1"/>
  <c r="G7" i="5" s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C193" i="1" s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C179" i="1" s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C163" i="1" s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C131" i="1" s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C115" i="1" s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C64" i="1" s="1"/>
  <c r="B62" i="1"/>
  <c r="B61" i="1"/>
  <c r="C61" i="1" s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G4" i="5" l="1"/>
  <c r="C85" i="1"/>
  <c r="C149" i="1"/>
  <c r="C39" i="1"/>
  <c r="C215" i="1"/>
  <c r="C169" i="1"/>
  <c r="C187" i="1"/>
  <c r="C158" i="1"/>
  <c r="C37" i="1"/>
  <c r="C133" i="1"/>
  <c r="C86" i="1"/>
  <c r="C199" i="1"/>
  <c r="C60" i="1"/>
  <c r="C139" i="1"/>
  <c r="C47" i="1"/>
  <c r="C177" i="1"/>
  <c r="C185" i="1"/>
  <c r="C155" i="1"/>
  <c r="C157" i="1"/>
  <c r="C62" i="1"/>
  <c r="C192" i="1"/>
  <c r="C97" i="1"/>
  <c r="C161" i="1"/>
  <c r="C209" i="1"/>
  <c r="C70" i="1"/>
  <c r="C57" i="1"/>
  <c r="C42" i="1"/>
  <c r="C72" i="1"/>
  <c r="C102" i="1"/>
  <c r="C118" i="1"/>
  <c r="C59" i="1"/>
  <c r="C73" i="1"/>
  <c r="C88" i="1"/>
  <c r="C195" i="1"/>
  <c r="C211" i="1"/>
  <c r="C74" i="1"/>
  <c r="C121" i="1"/>
  <c r="C137" i="1"/>
  <c r="C153" i="1"/>
  <c r="C167" i="1"/>
  <c r="C197" i="1"/>
  <c r="C213" i="1"/>
  <c r="C91" i="1"/>
  <c r="C106" i="1"/>
  <c r="C93" i="1"/>
  <c r="C34" i="1"/>
  <c r="C49" i="1"/>
  <c r="C95" i="1"/>
  <c r="C36" i="1"/>
  <c r="C52" i="1"/>
  <c r="C83" i="1"/>
  <c r="C175" i="1"/>
  <c r="C205" i="1"/>
  <c r="C48" i="1"/>
  <c r="C78" i="1"/>
  <c r="C109" i="1"/>
  <c r="C141" i="1"/>
  <c r="C201" i="1"/>
  <c r="C65" i="1"/>
  <c r="C127" i="1"/>
  <c r="C143" i="1"/>
  <c r="C173" i="1"/>
  <c r="C203" i="1"/>
  <c r="C112" i="1"/>
  <c r="C189" i="1"/>
  <c r="C67" i="1"/>
  <c r="C145" i="1"/>
  <c r="C38" i="1"/>
  <c r="C84" i="1"/>
  <c r="C114" i="1"/>
  <c r="C100" i="1"/>
  <c r="V20" i="5"/>
  <c r="V25" i="5"/>
  <c r="V17" i="5"/>
  <c r="V22" i="5"/>
  <c r="V18" i="5"/>
  <c r="V24" i="5"/>
  <c r="V16" i="5"/>
  <c r="V21" i="5"/>
  <c r="V26" i="5"/>
  <c r="V15" i="5"/>
  <c r="V19" i="5"/>
  <c r="V23" i="5"/>
  <c r="V14" i="5"/>
  <c r="C103" i="1"/>
  <c r="C40" i="1"/>
  <c r="C41" i="1"/>
  <c r="C69" i="1"/>
  <c r="C77" i="1"/>
  <c r="C126" i="1"/>
  <c r="C136" i="1"/>
  <c r="C166" i="1"/>
  <c r="C196" i="1"/>
  <c r="C50" i="1"/>
  <c r="C96" i="1"/>
  <c r="C33" i="1"/>
  <c r="C51" i="1"/>
  <c r="C79" i="1"/>
  <c r="C87" i="1"/>
  <c r="C108" i="1"/>
  <c r="C117" i="1"/>
  <c r="C138" i="1"/>
  <c r="C148" i="1"/>
  <c r="C168" i="1"/>
  <c r="C178" i="1"/>
  <c r="C198" i="1"/>
  <c r="C208" i="1"/>
  <c r="C71" i="1"/>
  <c r="C53" i="1"/>
  <c r="C81" i="1"/>
  <c r="C89" i="1"/>
  <c r="C98" i="1"/>
  <c r="C119" i="1"/>
  <c r="C129" i="1"/>
  <c r="C150" i="1"/>
  <c r="C180" i="1"/>
  <c r="C190" i="1"/>
  <c r="C210" i="1"/>
  <c r="C54" i="1"/>
  <c r="C82" i="1"/>
  <c r="C90" i="1"/>
  <c r="C99" i="1"/>
  <c r="C130" i="1"/>
  <c r="C160" i="1"/>
  <c r="C191" i="1"/>
  <c r="C151" i="1"/>
  <c r="C181" i="1"/>
  <c r="C45" i="1"/>
  <c r="C101" i="1"/>
  <c r="C142" i="1"/>
  <c r="C162" i="1"/>
  <c r="C172" i="1"/>
  <c r="C202" i="1"/>
  <c r="C58" i="1"/>
  <c r="C66" i="1"/>
  <c r="C94" i="1"/>
  <c r="C113" i="1"/>
  <c r="C154" i="1"/>
  <c r="C174" i="1"/>
  <c r="C184" i="1"/>
  <c r="C204" i="1"/>
  <c r="C214" i="1"/>
  <c r="C76" i="1"/>
  <c r="C125" i="1"/>
  <c r="C156" i="1"/>
  <c r="C165" i="1"/>
  <c r="C186" i="1"/>
  <c r="C216" i="1"/>
  <c r="C7" i="5"/>
  <c r="M16" i="5"/>
  <c r="D17" i="5"/>
  <c r="K17" i="5"/>
  <c r="C105" i="1"/>
  <c r="C124" i="1"/>
  <c r="C107" i="1"/>
  <c r="C116" i="1"/>
  <c r="C140" i="1"/>
  <c r="C152" i="1"/>
  <c r="C164" i="1"/>
  <c r="C176" i="1"/>
  <c r="C188" i="1"/>
  <c r="C200" i="1"/>
  <c r="C212" i="1"/>
  <c r="C159" i="1"/>
  <c r="C171" i="1"/>
  <c r="C183" i="1"/>
  <c r="C207" i="1"/>
  <c r="C104" i="1"/>
  <c r="C128" i="1"/>
  <c r="C111" i="1"/>
  <c r="C123" i="1"/>
  <c r="C135" i="1"/>
  <c r="C147" i="1"/>
  <c r="C120" i="1"/>
  <c r="C132" i="1"/>
  <c r="C144" i="1"/>
  <c r="C122" i="1"/>
  <c r="C134" i="1"/>
  <c r="C146" i="1"/>
  <c r="C170" i="1"/>
  <c r="C182" i="1"/>
  <c r="C194" i="1"/>
  <c r="C206" i="1"/>
  <c r="C110" i="1"/>
  <c r="C35" i="1"/>
  <c r="C32" i="1"/>
  <c r="C44" i="1"/>
  <c r="C56" i="1"/>
  <c r="C68" i="1"/>
  <c r="C80" i="1"/>
  <c r="C92" i="1"/>
  <c r="C63" i="1"/>
  <c r="C75" i="1"/>
  <c r="C46" i="1"/>
  <c r="C43" i="1"/>
  <c r="C55" i="1"/>
  <c r="K18" i="5" l="1"/>
  <c r="M17" i="5"/>
  <c r="D18" i="5"/>
  <c r="F10" i="1"/>
  <c r="J12" i="4"/>
  <c r="B10" i="1" s="1"/>
  <c r="M18" i="5" l="1"/>
  <c r="D19" i="5"/>
  <c r="K19" i="5"/>
  <c r="G5" i="4"/>
  <c r="G6" i="4" s="1"/>
  <c r="F5" i="4"/>
  <c r="F6" i="4" s="1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M19" i="5" l="1"/>
  <c r="D20" i="5"/>
  <c r="K20" i="5"/>
  <c r="F12" i="4"/>
  <c r="G12" i="4" s="1"/>
  <c r="H12" i="4" s="1"/>
  <c r="F28" i="4"/>
  <c r="F17" i="4"/>
  <c r="F18" i="4"/>
  <c r="F23" i="4"/>
  <c r="F19" i="4"/>
  <c r="F20" i="4"/>
  <c r="F21" i="4"/>
  <c r="F22" i="4"/>
  <c r="F26" i="4"/>
  <c r="F16" i="4"/>
  <c r="F29" i="4"/>
  <c r="F30" i="4"/>
  <c r="F31" i="4"/>
  <c r="F32" i="4"/>
  <c r="F24" i="4"/>
  <c r="F13" i="4"/>
  <c r="F25" i="4"/>
  <c r="F14" i="4"/>
  <c r="F15" i="4"/>
  <c r="F27" i="4"/>
  <c r="K21" i="5" l="1"/>
  <c r="M20" i="5"/>
  <c r="D21" i="5"/>
  <c r="G16" i="4"/>
  <c r="H16" i="4" s="1"/>
  <c r="G32" i="4"/>
  <c r="H32" i="4" s="1"/>
  <c r="G26" i="4"/>
  <c r="H26" i="4" s="1"/>
  <c r="G22" i="4"/>
  <c r="H22" i="4" s="1"/>
  <c r="G15" i="4"/>
  <c r="H15" i="4" s="1"/>
  <c r="G21" i="4"/>
  <c r="H21" i="4" s="1"/>
  <c r="G20" i="4"/>
  <c r="H20" i="4" s="1"/>
  <c r="G27" i="4"/>
  <c r="H27" i="4" s="1"/>
  <c r="G14" i="4"/>
  <c r="H14" i="4" s="1"/>
  <c r="G25" i="4"/>
  <c r="H25" i="4" s="1"/>
  <c r="G19" i="4"/>
  <c r="H19" i="4" s="1"/>
  <c r="G29" i="4"/>
  <c r="H29" i="4" s="1"/>
  <c r="G13" i="4"/>
  <c r="H13" i="4" s="1"/>
  <c r="I13" i="4" s="1"/>
  <c r="J13" i="4" s="1"/>
  <c r="B11" i="1" s="1"/>
  <c r="C11" i="1" s="1"/>
  <c r="G23" i="4"/>
  <c r="H23" i="4" s="1"/>
  <c r="G24" i="4"/>
  <c r="H24" i="4" s="1"/>
  <c r="G18" i="4"/>
  <c r="H18" i="4" s="1"/>
  <c r="G17" i="4"/>
  <c r="H17" i="4" s="1"/>
  <c r="G31" i="4"/>
  <c r="H31" i="4" s="1"/>
  <c r="G28" i="4"/>
  <c r="H28" i="4" s="1"/>
  <c r="G30" i="4"/>
  <c r="H30" i="4" s="1"/>
  <c r="D22" i="5" l="1"/>
  <c r="M21" i="5"/>
  <c r="K22" i="5"/>
  <c r="I27" i="4"/>
  <c r="J27" i="4" s="1"/>
  <c r="B25" i="1" s="1"/>
  <c r="I28" i="4"/>
  <c r="J28" i="4" s="1"/>
  <c r="B26" i="1" s="1"/>
  <c r="I24" i="4"/>
  <c r="J24" i="4" s="1"/>
  <c r="B22" i="1" s="1"/>
  <c r="I17" i="4"/>
  <c r="J17" i="4" s="1"/>
  <c r="B15" i="1" s="1"/>
  <c r="I25" i="4"/>
  <c r="J25" i="4" s="1"/>
  <c r="B23" i="1" s="1"/>
  <c r="I29" i="4"/>
  <c r="J29" i="4" s="1"/>
  <c r="B27" i="1" s="1"/>
  <c r="I19" i="4"/>
  <c r="J19" i="4" s="1"/>
  <c r="B17" i="1" s="1"/>
  <c r="I14" i="4"/>
  <c r="J14" i="4" s="1"/>
  <c r="B12" i="1" s="1"/>
  <c r="C12" i="1" s="1"/>
  <c r="I23" i="4"/>
  <c r="J23" i="4" s="1"/>
  <c r="B21" i="1" s="1"/>
  <c r="I30" i="4"/>
  <c r="J30" i="4" s="1"/>
  <c r="B28" i="1" s="1"/>
  <c r="I21" i="4"/>
  <c r="J21" i="4" s="1"/>
  <c r="B19" i="1" s="1"/>
  <c r="I18" i="4"/>
  <c r="J18" i="4" s="1"/>
  <c r="B16" i="1" s="1"/>
  <c r="I15" i="4"/>
  <c r="J15" i="4" s="1"/>
  <c r="B13" i="1" s="1"/>
  <c r="I22" i="4"/>
  <c r="J22" i="4" s="1"/>
  <c r="B20" i="1" s="1"/>
  <c r="I20" i="4"/>
  <c r="J20" i="4" s="1"/>
  <c r="B18" i="1" s="1"/>
  <c r="I26" i="4"/>
  <c r="J26" i="4" s="1"/>
  <c r="B24" i="1" s="1"/>
  <c r="I32" i="4"/>
  <c r="J32" i="4" s="1"/>
  <c r="B30" i="1" s="1"/>
  <c r="C31" i="1" s="1"/>
  <c r="I31" i="4"/>
  <c r="J31" i="4" s="1"/>
  <c r="B29" i="1" s="1"/>
  <c r="I16" i="4"/>
  <c r="J16" i="4" s="1"/>
  <c r="B14" i="1" s="1"/>
  <c r="E9" i="3"/>
  <c r="D10" i="1" s="1"/>
  <c r="K23" i="5" l="1"/>
  <c r="D23" i="5"/>
  <c r="M22" i="5"/>
  <c r="C26" i="1"/>
  <c r="C27" i="1"/>
  <c r="C18" i="1"/>
  <c r="C28" i="1"/>
  <c r="C16" i="1"/>
  <c r="C23" i="1"/>
  <c r="C24" i="1"/>
  <c r="C13" i="1"/>
  <c r="C20" i="1"/>
  <c r="C19" i="1"/>
  <c r="C21" i="1"/>
  <c r="C22" i="1"/>
  <c r="C14" i="1"/>
  <c r="C15" i="1"/>
  <c r="C29" i="1"/>
  <c r="C25" i="1"/>
  <c r="C30" i="1"/>
  <c r="C17" i="1"/>
  <c r="E10" i="3"/>
  <c r="E11" i="3"/>
  <c r="D11" i="1"/>
  <c r="M23" i="5" l="1"/>
  <c r="D24" i="5"/>
  <c r="K24" i="5"/>
  <c r="E12" i="3"/>
  <c r="K25" i="5" l="1"/>
  <c r="D25" i="5"/>
  <c r="M24" i="5"/>
  <c r="E13" i="3"/>
  <c r="D26" i="5" l="1"/>
  <c r="M25" i="5"/>
  <c r="K26" i="5"/>
  <c r="E14" i="3"/>
  <c r="M26" i="5" l="1"/>
  <c r="B17" i="5"/>
  <c r="C17" i="5" s="1"/>
  <c r="R24" i="5"/>
  <c r="R14" i="5"/>
  <c r="R21" i="5"/>
  <c r="R25" i="5"/>
  <c r="R18" i="5"/>
  <c r="B22" i="5"/>
  <c r="C22" i="5" s="1"/>
  <c r="B16" i="5"/>
  <c r="C16" i="5" s="1"/>
  <c r="B20" i="5"/>
  <c r="C20" i="5" s="1"/>
  <c r="R22" i="5"/>
  <c r="R15" i="5"/>
  <c r="R19" i="5"/>
  <c r="R20" i="5"/>
  <c r="B23" i="5"/>
  <c r="C23" i="5" s="1"/>
  <c r="R17" i="5"/>
  <c r="R16" i="5"/>
  <c r="B24" i="5"/>
  <c r="C24" i="5" s="1"/>
  <c r="B19" i="5"/>
  <c r="C19" i="5" s="1"/>
  <c r="R23" i="5"/>
  <c r="B21" i="5"/>
  <c r="C21" i="5" s="1"/>
  <c r="B25" i="5"/>
  <c r="C25" i="5" s="1"/>
  <c r="B18" i="5"/>
  <c r="C18" i="5" s="1"/>
  <c r="B15" i="5"/>
  <c r="C15" i="5" s="1"/>
  <c r="B14" i="5"/>
  <c r="C14" i="5" s="1"/>
  <c r="E15" i="3"/>
  <c r="E14" i="5" l="1"/>
  <c r="N14" i="5"/>
  <c r="E25" i="5"/>
  <c r="N25" i="5"/>
  <c r="E16" i="3"/>
  <c r="G25" i="5" l="1"/>
  <c r="H25" i="5"/>
  <c r="H14" i="5"/>
  <c r="G14" i="5"/>
  <c r="I14" i="5"/>
  <c r="E17" i="3"/>
  <c r="J14" i="5" l="1"/>
  <c r="A15" i="5" s="1"/>
  <c r="E18" i="3"/>
  <c r="L15" i="5" l="1"/>
  <c r="E15" i="5"/>
  <c r="I15" i="5" s="1"/>
  <c r="N15" i="5"/>
  <c r="O15" i="5" s="1"/>
  <c r="P15" i="5" s="1"/>
  <c r="E19" i="3"/>
  <c r="H15" i="5" l="1"/>
  <c r="G15" i="5"/>
  <c r="E20" i="3"/>
  <c r="J15" i="5" l="1"/>
  <c r="A16" i="5" s="1"/>
  <c r="E21" i="3"/>
  <c r="N16" i="5" l="1"/>
  <c r="O16" i="5" s="1"/>
  <c r="P16" i="5" s="1"/>
  <c r="L16" i="5"/>
  <c r="E16" i="5"/>
  <c r="G16" i="5" s="1"/>
  <c r="H10" i="1"/>
  <c r="H11" i="1"/>
  <c r="G10" i="1"/>
  <c r="G11" i="1"/>
  <c r="E11" i="1"/>
  <c r="I16" i="5" l="1"/>
  <c r="H16" i="5"/>
  <c r="D12" i="1"/>
  <c r="H12" i="1" s="1"/>
  <c r="F11" i="1"/>
  <c r="J16" i="5" l="1"/>
  <c r="A17" i="5" s="1"/>
  <c r="L17" i="5" s="1"/>
  <c r="G12" i="1"/>
  <c r="E12" i="1"/>
  <c r="N17" i="5" l="1"/>
  <c r="O17" i="5" s="1"/>
  <c r="P17" i="5" s="1"/>
  <c r="E17" i="5"/>
  <c r="I17" i="5" s="1"/>
  <c r="D13" i="1"/>
  <c r="H13" i="1" s="1"/>
  <c r="F12" i="1"/>
  <c r="G17" i="5" l="1"/>
  <c r="H17" i="5"/>
  <c r="G13" i="1"/>
  <c r="E13" i="1"/>
  <c r="J17" i="5" l="1"/>
  <c r="A18" i="5" s="1"/>
  <c r="N18" i="5" s="1"/>
  <c r="O18" i="5" s="1"/>
  <c r="P18" i="5" s="1"/>
  <c r="D14" i="1"/>
  <c r="H14" i="1" s="1"/>
  <c r="F13" i="1"/>
  <c r="E18" i="5" l="1"/>
  <c r="G18" i="5" s="1"/>
  <c r="L18" i="5"/>
  <c r="G14" i="1"/>
  <c r="E14" i="1"/>
  <c r="H18" i="5" l="1"/>
  <c r="I18" i="5"/>
  <c r="D15" i="1"/>
  <c r="H15" i="1" s="1"/>
  <c r="F14" i="1"/>
  <c r="J18" i="5" l="1"/>
  <c r="A19" i="5" s="1"/>
  <c r="N19" i="5" s="1"/>
  <c r="O19" i="5" s="1"/>
  <c r="P19" i="5" s="1"/>
  <c r="G15" i="1"/>
  <c r="E15" i="1"/>
  <c r="E19" i="5" l="1"/>
  <c r="G19" i="5" s="1"/>
  <c r="L19" i="5"/>
  <c r="D16" i="1"/>
  <c r="H16" i="1" s="1"/>
  <c r="F15" i="1"/>
  <c r="H19" i="5" l="1"/>
  <c r="I19" i="5"/>
  <c r="G16" i="1"/>
  <c r="E16" i="1"/>
  <c r="J19" i="5" l="1"/>
  <c r="A20" i="5" s="1"/>
  <c r="N20" i="5" s="1"/>
  <c r="O20" i="5" s="1"/>
  <c r="P20" i="5" s="1"/>
  <c r="D17" i="1"/>
  <c r="H17" i="1" s="1"/>
  <c r="F16" i="1"/>
  <c r="L20" i="5" l="1"/>
  <c r="E20" i="5"/>
  <c r="I20" i="5" s="1"/>
  <c r="G17" i="1"/>
  <c r="E17" i="1"/>
  <c r="H20" i="5" l="1"/>
  <c r="G20" i="5"/>
  <c r="D18" i="1"/>
  <c r="H18" i="1" s="1"/>
  <c r="F17" i="1"/>
  <c r="J20" i="5" l="1"/>
  <c r="A21" i="5" s="1"/>
  <c r="N21" i="5" s="1"/>
  <c r="O21" i="5" s="1"/>
  <c r="P21" i="5" s="1"/>
  <c r="G18" i="1"/>
  <c r="E18" i="1"/>
  <c r="L21" i="5" l="1"/>
  <c r="E21" i="5"/>
  <c r="I21" i="5" s="1"/>
  <c r="D19" i="1"/>
  <c r="H19" i="1" s="1"/>
  <c r="F18" i="1"/>
  <c r="H21" i="5" l="1"/>
  <c r="G21" i="5"/>
  <c r="G19" i="1"/>
  <c r="E19" i="1"/>
  <c r="J21" i="5" l="1"/>
  <c r="A22" i="5" s="1"/>
  <c r="L22" i="5" s="1"/>
  <c r="D20" i="1"/>
  <c r="H20" i="1" s="1"/>
  <c r="F19" i="1"/>
  <c r="E22" i="5" l="1"/>
  <c r="I22" i="5" s="1"/>
  <c r="N22" i="5"/>
  <c r="O22" i="5" s="1"/>
  <c r="P22" i="5" s="1"/>
  <c r="G20" i="1"/>
  <c r="E20" i="1"/>
  <c r="H22" i="5" l="1"/>
  <c r="G22" i="5"/>
  <c r="D21" i="1"/>
  <c r="H21" i="1" s="1"/>
  <c r="F20" i="1"/>
  <c r="J22" i="5" l="1"/>
  <c r="A23" i="5" s="1"/>
  <c r="N23" i="5" s="1"/>
  <c r="O23" i="5" s="1"/>
  <c r="P23" i="5" s="1"/>
  <c r="N24" i="5"/>
  <c r="E24" i="5"/>
  <c r="G21" i="1"/>
  <c r="E21" i="1"/>
  <c r="E23" i="5" l="1"/>
  <c r="G23" i="5" s="1"/>
  <c r="L23" i="5"/>
  <c r="H24" i="5"/>
  <c r="G24" i="5"/>
  <c r="D22" i="1"/>
  <c r="H22" i="1" s="1"/>
  <c r="F21" i="1"/>
  <c r="H23" i="5" l="1"/>
  <c r="I23" i="5"/>
  <c r="G22" i="1"/>
  <c r="E22" i="1"/>
  <c r="F22" i="1" s="1"/>
  <c r="J23" i="5" l="1"/>
  <c r="A24" i="5" s="1"/>
  <c r="L24" i="5" s="1"/>
  <c r="D23" i="1"/>
  <c r="H23" i="1" s="1"/>
  <c r="I24" i="5" l="1"/>
  <c r="J24" i="5" s="1"/>
  <c r="A25" i="5" s="1"/>
  <c r="I25" i="5" s="1"/>
  <c r="J25" i="5" s="1"/>
  <c r="A26" i="5" s="1"/>
  <c r="O26" i="5" s="1"/>
  <c r="O24" i="5"/>
  <c r="P24" i="5" s="1"/>
  <c r="R31" i="5"/>
  <c r="L25" i="5"/>
  <c r="O25" i="5"/>
  <c r="G23" i="1"/>
  <c r="E23" i="1"/>
  <c r="L26" i="5" l="1"/>
  <c r="P25" i="5"/>
  <c r="P26" i="5" s="1"/>
  <c r="P31" i="5" s="1"/>
  <c r="D24" i="1"/>
  <c r="H24" i="1" s="1"/>
  <c r="F23" i="1"/>
  <c r="E24" i="1" l="1"/>
  <c r="G24" i="1"/>
  <c r="D25" i="1" l="1"/>
  <c r="H25" i="1" s="1"/>
  <c r="F24" i="1"/>
  <c r="G25" i="1" l="1"/>
  <c r="E25" i="1"/>
  <c r="D26" i="1" l="1"/>
  <c r="H26" i="1" s="1"/>
  <c r="F25" i="1"/>
  <c r="G26" i="1" l="1"/>
  <c r="E26" i="1"/>
  <c r="F26" i="1" s="1"/>
  <c r="D27" i="1" l="1"/>
  <c r="H27" i="1" s="1"/>
  <c r="G27" i="1" l="1"/>
  <c r="E27" i="1"/>
  <c r="F27" i="1" s="1"/>
  <c r="D28" i="1" l="1"/>
  <c r="H28" i="1" s="1"/>
  <c r="G28" i="1" l="1"/>
  <c r="E28" i="1"/>
  <c r="F28" i="1" s="1"/>
  <c r="D29" i="1" l="1"/>
  <c r="H29" i="1" s="1"/>
  <c r="G29" i="1" l="1"/>
  <c r="E29" i="1"/>
  <c r="F29" i="1" s="1"/>
  <c r="D30" i="1" l="1"/>
  <c r="H30" i="1" l="1"/>
  <c r="G30" i="1"/>
  <c r="E30" i="1"/>
  <c r="D31" i="1" s="1"/>
  <c r="E31" i="1" l="1"/>
  <c r="F31" i="1" s="1"/>
  <c r="H31" i="1"/>
  <c r="G31" i="1"/>
  <c r="F30" i="1"/>
  <c r="L32" i="1"/>
  <c r="D32" i="1" l="1"/>
  <c r="E32" i="1" l="1"/>
  <c r="F32" i="1" s="1"/>
  <c r="G32" i="1"/>
  <c r="H32" i="1"/>
  <c r="D33" i="1" l="1"/>
  <c r="H33" i="1" l="1"/>
  <c r="G33" i="1"/>
  <c r="E33" i="1"/>
  <c r="F33" i="1" s="1"/>
  <c r="D34" i="1" l="1"/>
  <c r="H34" i="1" l="1"/>
  <c r="G34" i="1"/>
  <c r="E34" i="1"/>
  <c r="F34" i="1" s="1"/>
  <c r="D35" i="1" l="1"/>
  <c r="E35" i="1" l="1"/>
  <c r="F35" i="1" s="1"/>
  <c r="H35" i="1"/>
  <c r="G35" i="1"/>
  <c r="D36" i="1" l="1"/>
  <c r="G36" i="1" l="1"/>
  <c r="E36" i="1"/>
  <c r="F36" i="1" s="1"/>
  <c r="H36" i="1"/>
  <c r="D37" i="1" l="1"/>
  <c r="H37" i="1" l="1"/>
  <c r="G37" i="1"/>
  <c r="E37" i="1"/>
  <c r="F37" i="1" s="1"/>
  <c r="D38" i="1" l="1"/>
  <c r="E38" i="1" l="1"/>
  <c r="F38" i="1" s="1"/>
  <c r="H38" i="1"/>
  <c r="G38" i="1"/>
  <c r="D39" i="1" l="1"/>
  <c r="G39" i="1" l="1"/>
  <c r="E39" i="1"/>
  <c r="F39" i="1" s="1"/>
  <c r="H39" i="1"/>
  <c r="D40" i="1" l="1"/>
  <c r="H40" i="1" l="1"/>
  <c r="G40" i="1"/>
  <c r="E40" i="1"/>
  <c r="F40" i="1" s="1"/>
  <c r="D41" i="1" l="1"/>
  <c r="H41" i="1" l="1"/>
  <c r="G41" i="1"/>
  <c r="E41" i="1"/>
  <c r="F41" i="1" s="1"/>
  <c r="D42" i="1" l="1"/>
  <c r="H42" i="1" l="1"/>
  <c r="G42" i="1"/>
  <c r="E42" i="1"/>
  <c r="F42" i="1" s="1"/>
  <c r="D43" i="1" l="1"/>
  <c r="E43" i="1" l="1"/>
  <c r="F43" i="1" s="1"/>
  <c r="H43" i="1"/>
  <c r="G43" i="1"/>
  <c r="D44" i="1" l="1"/>
  <c r="H44" i="1" l="1"/>
  <c r="G44" i="1"/>
  <c r="E44" i="1"/>
  <c r="F44" i="1" s="1"/>
  <c r="D45" i="1" l="1"/>
  <c r="H45" i="1" l="1"/>
  <c r="G45" i="1"/>
  <c r="E45" i="1"/>
  <c r="F45" i="1" s="1"/>
  <c r="D46" i="1" l="1"/>
  <c r="H46" i="1" l="1"/>
  <c r="G46" i="1"/>
  <c r="E46" i="1"/>
  <c r="F46" i="1" s="1"/>
  <c r="D47" i="1" l="1"/>
  <c r="H47" i="1" l="1"/>
  <c r="G47" i="1"/>
  <c r="E47" i="1"/>
  <c r="F47" i="1" s="1"/>
  <c r="D48" i="1" l="1"/>
  <c r="G48" i="1" l="1"/>
  <c r="E48" i="1"/>
  <c r="F48" i="1" s="1"/>
  <c r="H48" i="1"/>
  <c r="D49" i="1" l="1"/>
  <c r="H49" i="1" l="1"/>
  <c r="G49" i="1"/>
  <c r="E49" i="1"/>
  <c r="F49" i="1" s="1"/>
  <c r="D50" i="1" l="1"/>
  <c r="E50" i="1" l="1"/>
  <c r="F50" i="1" s="1"/>
  <c r="H50" i="1"/>
  <c r="G50" i="1"/>
  <c r="D51" i="1" l="1"/>
  <c r="H51" i="1" l="1"/>
  <c r="G51" i="1"/>
  <c r="E51" i="1"/>
  <c r="F51" i="1" s="1"/>
  <c r="D52" i="1" l="1"/>
  <c r="H52" i="1" l="1"/>
  <c r="G52" i="1"/>
  <c r="E52" i="1"/>
  <c r="F52" i="1" s="1"/>
  <c r="D53" i="1" l="1"/>
  <c r="H53" i="1" l="1"/>
  <c r="G53" i="1"/>
  <c r="E53" i="1"/>
  <c r="F53" i="1" s="1"/>
  <c r="D54" i="1" l="1"/>
  <c r="H54" i="1" l="1"/>
  <c r="G54" i="1"/>
  <c r="E54" i="1"/>
  <c r="F54" i="1" s="1"/>
  <c r="D55" i="1" l="1"/>
  <c r="E55" i="1" l="1"/>
  <c r="F55" i="1" s="1"/>
  <c r="H55" i="1"/>
  <c r="G55" i="1"/>
  <c r="D56" i="1" l="1"/>
  <c r="H56" i="1" l="1"/>
  <c r="G56" i="1"/>
  <c r="E56" i="1"/>
  <c r="F56" i="1" s="1"/>
  <c r="D57" i="1" l="1"/>
  <c r="H57" i="1" l="1"/>
  <c r="G57" i="1"/>
  <c r="E57" i="1"/>
  <c r="F57" i="1" s="1"/>
  <c r="D58" i="1" l="1"/>
  <c r="H58" i="1" l="1"/>
  <c r="G58" i="1"/>
  <c r="E58" i="1"/>
  <c r="F58" i="1" s="1"/>
  <c r="D59" i="1" l="1"/>
  <c r="H59" i="1" l="1"/>
  <c r="G59" i="1"/>
  <c r="E59" i="1"/>
  <c r="F59" i="1" s="1"/>
  <c r="D60" i="1" l="1"/>
  <c r="G60" i="1" l="1"/>
  <c r="E60" i="1"/>
  <c r="F60" i="1" s="1"/>
  <c r="H60" i="1"/>
  <c r="D61" i="1" l="1"/>
  <c r="H61" i="1" l="1"/>
  <c r="G61" i="1"/>
  <c r="E61" i="1"/>
  <c r="F61" i="1" s="1"/>
  <c r="D62" i="1" l="1"/>
  <c r="E62" i="1" l="1"/>
  <c r="F62" i="1" s="1"/>
  <c r="H62" i="1"/>
  <c r="G62" i="1"/>
  <c r="D63" i="1" l="1"/>
  <c r="H63" i="1" l="1"/>
  <c r="G63" i="1"/>
  <c r="E63" i="1"/>
  <c r="F63" i="1" s="1"/>
  <c r="D64" i="1" l="1"/>
  <c r="H64" i="1" l="1"/>
  <c r="G64" i="1"/>
  <c r="E64" i="1"/>
  <c r="F64" i="1" s="1"/>
  <c r="D65" i="1" l="1"/>
  <c r="H65" i="1" l="1"/>
  <c r="G65" i="1"/>
  <c r="E65" i="1"/>
  <c r="F65" i="1" s="1"/>
  <c r="D66" i="1" l="1"/>
  <c r="H66" i="1" l="1"/>
  <c r="G66" i="1"/>
  <c r="E66" i="1"/>
  <c r="F66" i="1" s="1"/>
  <c r="D67" i="1" l="1"/>
  <c r="E67" i="1" l="1"/>
  <c r="F67" i="1" s="1"/>
  <c r="H67" i="1"/>
  <c r="G67" i="1"/>
  <c r="D68" i="1" l="1"/>
  <c r="H68" i="1" l="1"/>
  <c r="G68" i="1"/>
  <c r="E68" i="1"/>
  <c r="F68" i="1" s="1"/>
  <c r="D69" i="1" l="1"/>
  <c r="H69" i="1" l="1"/>
  <c r="G69" i="1"/>
  <c r="E69" i="1"/>
  <c r="F69" i="1" s="1"/>
  <c r="D70" i="1" l="1"/>
  <c r="H70" i="1" l="1"/>
  <c r="G70" i="1"/>
  <c r="E70" i="1"/>
  <c r="F70" i="1" s="1"/>
  <c r="D71" i="1" l="1"/>
  <c r="H71" i="1" l="1"/>
  <c r="G71" i="1"/>
  <c r="E71" i="1"/>
  <c r="F71" i="1" s="1"/>
  <c r="D72" i="1" l="1"/>
  <c r="G72" i="1" l="1"/>
  <c r="E72" i="1"/>
  <c r="F72" i="1" s="1"/>
  <c r="H72" i="1"/>
  <c r="D73" i="1" l="1"/>
  <c r="H73" i="1" l="1"/>
  <c r="G73" i="1"/>
  <c r="E73" i="1"/>
  <c r="F73" i="1" s="1"/>
  <c r="D74" i="1" l="1"/>
  <c r="E74" i="1" l="1"/>
  <c r="F74" i="1" s="1"/>
  <c r="H74" i="1"/>
  <c r="G74" i="1"/>
  <c r="D75" i="1" l="1"/>
  <c r="H75" i="1" l="1"/>
  <c r="G75" i="1"/>
  <c r="E75" i="1"/>
  <c r="F75" i="1" s="1"/>
  <c r="D76" i="1" l="1"/>
  <c r="H76" i="1" l="1"/>
  <c r="G76" i="1"/>
  <c r="E76" i="1"/>
  <c r="F76" i="1" s="1"/>
  <c r="D77" i="1" l="1"/>
  <c r="H77" i="1" l="1"/>
  <c r="G77" i="1"/>
  <c r="E77" i="1"/>
  <c r="F77" i="1" s="1"/>
  <c r="D78" i="1" l="1"/>
  <c r="H78" i="1" l="1"/>
  <c r="G78" i="1"/>
  <c r="E78" i="1"/>
  <c r="F78" i="1" s="1"/>
  <c r="D79" i="1" l="1"/>
  <c r="E79" i="1" l="1"/>
  <c r="F79" i="1" s="1"/>
  <c r="H79" i="1"/>
  <c r="G79" i="1"/>
  <c r="D80" i="1" l="1"/>
  <c r="H80" i="1" l="1"/>
  <c r="G80" i="1"/>
  <c r="E80" i="1"/>
  <c r="F80" i="1" s="1"/>
  <c r="D81" i="1" l="1"/>
  <c r="H81" i="1" l="1"/>
  <c r="G81" i="1"/>
  <c r="E81" i="1"/>
  <c r="F81" i="1" s="1"/>
  <c r="D82" i="1" l="1"/>
  <c r="H82" i="1" l="1"/>
  <c r="G82" i="1"/>
  <c r="E82" i="1"/>
  <c r="F82" i="1" s="1"/>
  <c r="D83" i="1" l="1"/>
  <c r="H83" i="1" l="1"/>
  <c r="G83" i="1"/>
  <c r="E83" i="1"/>
  <c r="F83" i="1" s="1"/>
  <c r="D84" i="1" l="1"/>
  <c r="G84" i="1" l="1"/>
  <c r="E84" i="1"/>
  <c r="F84" i="1" s="1"/>
  <c r="H84" i="1"/>
  <c r="D85" i="1" l="1"/>
  <c r="H85" i="1" l="1"/>
  <c r="G85" i="1"/>
  <c r="E85" i="1"/>
  <c r="F85" i="1" s="1"/>
  <c r="D86" i="1" l="1"/>
  <c r="E86" i="1" l="1"/>
  <c r="F86" i="1" s="1"/>
  <c r="H86" i="1"/>
  <c r="G86" i="1"/>
  <c r="D87" i="1" l="1"/>
  <c r="H87" i="1" l="1"/>
  <c r="G87" i="1"/>
  <c r="E87" i="1"/>
  <c r="F87" i="1" s="1"/>
  <c r="D88" i="1" l="1"/>
  <c r="H88" i="1" l="1"/>
  <c r="G88" i="1"/>
  <c r="E88" i="1"/>
  <c r="F88" i="1" s="1"/>
  <c r="D89" i="1" l="1"/>
  <c r="H89" i="1" l="1"/>
  <c r="G89" i="1"/>
  <c r="E89" i="1"/>
  <c r="F89" i="1" s="1"/>
  <c r="D90" i="1" l="1"/>
  <c r="H90" i="1" l="1"/>
  <c r="G90" i="1"/>
  <c r="E90" i="1"/>
  <c r="F90" i="1" s="1"/>
  <c r="D91" i="1" l="1"/>
  <c r="E91" i="1" l="1"/>
  <c r="F91" i="1" s="1"/>
  <c r="H91" i="1"/>
  <c r="G91" i="1"/>
  <c r="D92" i="1" l="1"/>
  <c r="H92" i="1" l="1"/>
  <c r="G92" i="1"/>
  <c r="E92" i="1"/>
  <c r="F92" i="1" s="1"/>
  <c r="D93" i="1" l="1"/>
  <c r="H93" i="1" l="1"/>
  <c r="G93" i="1"/>
  <c r="E93" i="1"/>
  <c r="F93" i="1" s="1"/>
  <c r="D94" i="1" l="1"/>
  <c r="H94" i="1" l="1"/>
  <c r="G94" i="1"/>
  <c r="E94" i="1"/>
  <c r="F94" i="1" s="1"/>
  <c r="D95" i="1" l="1"/>
  <c r="H95" i="1" l="1"/>
  <c r="G95" i="1"/>
  <c r="E95" i="1"/>
  <c r="F95" i="1" s="1"/>
  <c r="D96" i="1" l="1"/>
  <c r="G96" i="1" l="1"/>
  <c r="E96" i="1"/>
  <c r="F96" i="1" s="1"/>
  <c r="H96" i="1"/>
  <c r="D97" i="1" l="1"/>
  <c r="H97" i="1" l="1"/>
  <c r="G97" i="1"/>
  <c r="E97" i="1"/>
  <c r="F97" i="1" s="1"/>
  <c r="D98" i="1" l="1"/>
  <c r="E98" i="1" l="1"/>
  <c r="F98" i="1" s="1"/>
  <c r="H98" i="1"/>
  <c r="G98" i="1"/>
  <c r="D99" i="1" l="1"/>
  <c r="H99" i="1" l="1"/>
  <c r="G99" i="1"/>
  <c r="E99" i="1"/>
  <c r="F99" i="1" s="1"/>
  <c r="D100" i="1" l="1"/>
  <c r="H100" i="1" l="1"/>
  <c r="G100" i="1"/>
  <c r="E100" i="1"/>
  <c r="F100" i="1" s="1"/>
  <c r="D101" i="1" l="1"/>
  <c r="H101" i="1" l="1"/>
  <c r="G101" i="1"/>
  <c r="E101" i="1"/>
  <c r="F101" i="1" s="1"/>
  <c r="D102" i="1" l="1"/>
  <c r="G102" i="1" l="1"/>
  <c r="H102" i="1"/>
  <c r="E102" i="1"/>
  <c r="F102" i="1" s="1"/>
  <c r="D103" i="1" l="1"/>
  <c r="E103" i="1" l="1"/>
  <c r="F103" i="1" s="1"/>
  <c r="H103" i="1"/>
  <c r="G103" i="1"/>
  <c r="D104" i="1" l="1"/>
  <c r="H104" i="1" l="1"/>
  <c r="G104" i="1"/>
  <c r="E104" i="1"/>
  <c r="F104" i="1" s="1"/>
  <c r="D105" i="1" l="1"/>
  <c r="E105" i="1" l="1"/>
  <c r="F105" i="1" s="1"/>
  <c r="G105" i="1"/>
  <c r="H105" i="1"/>
  <c r="D106" i="1" l="1"/>
  <c r="G106" i="1" l="1"/>
  <c r="H106" i="1"/>
  <c r="E106" i="1"/>
  <c r="F106" i="1" s="1"/>
  <c r="D107" i="1" l="1"/>
  <c r="H107" i="1" l="1"/>
  <c r="G107" i="1"/>
  <c r="E107" i="1"/>
  <c r="F107" i="1" s="1"/>
  <c r="D108" i="1" l="1"/>
  <c r="H108" i="1" l="1"/>
  <c r="G108" i="1"/>
  <c r="E108" i="1"/>
  <c r="F108" i="1" s="1"/>
  <c r="D109" i="1" l="1"/>
  <c r="H109" i="1" l="1"/>
  <c r="E109" i="1"/>
  <c r="F109" i="1" s="1"/>
  <c r="G109" i="1"/>
  <c r="D110" i="1" l="1"/>
  <c r="E110" i="1" l="1"/>
  <c r="F110" i="1" s="1"/>
  <c r="H110" i="1"/>
  <c r="G110" i="1"/>
  <c r="D111" i="1" l="1"/>
  <c r="H111" i="1" l="1"/>
  <c r="G111" i="1"/>
  <c r="E111" i="1"/>
  <c r="F111" i="1" s="1"/>
  <c r="D112" i="1" l="1"/>
  <c r="H112" i="1" l="1"/>
  <c r="G112" i="1"/>
  <c r="E112" i="1"/>
  <c r="F112" i="1" s="1"/>
  <c r="D113" i="1" l="1"/>
  <c r="E113" i="1" l="1"/>
  <c r="F113" i="1" s="1"/>
  <c r="H113" i="1"/>
  <c r="G113" i="1"/>
  <c r="D114" i="1" l="1"/>
  <c r="G114" i="1" l="1"/>
  <c r="H114" i="1"/>
  <c r="E114" i="1"/>
  <c r="F114" i="1" s="1"/>
  <c r="D115" i="1" l="1"/>
  <c r="E115" i="1" l="1"/>
  <c r="F115" i="1" s="1"/>
  <c r="H115" i="1"/>
  <c r="G115" i="1"/>
  <c r="D116" i="1" l="1"/>
  <c r="H116" i="1" l="1"/>
  <c r="G116" i="1"/>
  <c r="E116" i="1"/>
  <c r="F116" i="1" s="1"/>
  <c r="D117" i="1" l="1"/>
  <c r="E117" i="1" l="1"/>
  <c r="F117" i="1" s="1"/>
  <c r="G117" i="1"/>
  <c r="H117" i="1"/>
  <c r="D118" i="1" l="1"/>
  <c r="H118" i="1" l="1"/>
  <c r="G118" i="1"/>
  <c r="E118" i="1"/>
  <c r="F118" i="1" s="1"/>
  <c r="D119" i="1" l="1"/>
  <c r="H119" i="1" l="1"/>
  <c r="G119" i="1"/>
  <c r="E119" i="1"/>
  <c r="F119" i="1" s="1"/>
  <c r="D120" i="1" l="1"/>
  <c r="H120" i="1" l="1"/>
  <c r="G120" i="1"/>
  <c r="E120" i="1"/>
  <c r="F120" i="1" s="1"/>
  <c r="D121" i="1" l="1"/>
  <c r="H121" i="1" l="1"/>
  <c r="G121" i="1"/>
  <c r="E121" i="1"/>
  <c r="F121" i="1" s="1"/>
  <c r="D122" i="1" l="1"/>
  <c r="E122" i="1" l="1"/>
  <c r="F122" i="1" s="1"/>
  <c r="H122" i="1"/>
  <c r="G122" i="1"/>
  <c r="D123" i="1" l="1"/>
  <c r="H123" i="1" l="1"/>
  <c r="G123" i="1"/>
  <c r="E123" i="1"/>
  <c r="F123" i="1" s="1"/>
  <c r="D124" i="1" l="1"/>
  <c r="G124" i="1" l="1"/>
  <c r="H124" i="1"/>
  <c r="E124" i="1"/>
  <c r="F124" i="1" s="1"/>
  <c r="D125" i="1" l="1"/>
  <c r="H125" i="1" l="1"/>
  <c r="G125" i="1"/>
  <c r="E125" i="1"/>
  <c r="F125" i="1" s="1"/>
  <c r="D126" i="1" l="1"/>
  <c r="H126" i="1" l="1"/>
  <c r="G126" i="1"/>
  <c r="E126" i="1"/>
  <c r="F126" i="1" s="1"/>
  <c r="D127" i="1" l="1"/>
  <c r="G127" i="1" l="1"/>
  <c r="E127" i="1"/>
  <c r="F127" i="1" s="1"/>
  <c r="H127" i="1"/>
  <c r="D128" i="1" l="1"/>
  <c r="H128" i="1" l="1"/>
  <c r="G128" i="1"/>
  <c r="E128" i="1"/>
  <c r="F128" i="1" s="1"/>
  <c r="D129" i="1" l="1"/>
  <c r="E129" i="1" l="1"/>
  <c r="F129" i="1" s="1"/>
  <c r="G129" i="1"/>
  <c r="H129" i="1"/>
  <c r="D130" i="1" l="1"/>
  <c r="H130" i="1" l="1"/>
  <c r="G130" i="1"/>
  <c r="E130" i="1"/>
  <c r="F130" i="1" s="1"/>
  <c r="D131" i="1" l="1"/>
  <c r="E131" i="1" l="1"/>
  <c r="F131" i="1" s="1"/>
  <c r="H131" i="1"/>
  <c r="G131" i="1"/>
  <c r="D132" i="1" l="1"/>
  <c r="H132" i="1" l="1"/>
  <c r="G132" i="1"/>
  <c r="E132" i="1"/>
  <c r="F132" i="1" s="1"/>
  <c r="D133" i="1" l="1"/>
  <c r="H133" i="1" l="1"/>
  <c r="G133" i="1"/>
  <c r="E133" i="1"/>
  <c r="F133" i="1" s="1"/>
  <c r="D134" i="1" l="1"/>
  <c r="H134" i="1" l="1"/>
  <c r="G134" i="1"/>
  <c r="E134" i="1"/>
  <c r="F134" i="1" s="1"/>
  <c r="D135" i="1" l="1"/>
  <c r="H135" i="1" l="1"/>
  <c r="G135" i="1"/>
  <c r="E135" i="1"/>
  <c r="F135" i="1" s="1"/>
  <c r="D136" i="1" l="1"/>
  <c r="H136" i="1" l="1"/>
  <c r="G136" i="1"/>
  <c r="E136" i="1"/>
  <c r="F136" i="1" s="1"/>
  <c r="D137" i="1" l="1"/>
  <c r="H137" i="1" l="1"/>
  <c r="G137" i="1"/>
  <c r="E137" i="1"/>
  <c r="F137" i="1" s="1"/>
  <c r="D138" i="1" l="1"/>
  <c r="H138" i="1" l="1"/>
  <c r="G138" i="1"/>
  <c r="E138" i="1"/>
  <c r="F138" i="1" s="1"/>
  <c r="D139" i="1" l="1"/>
  <c r="G139" i="1" l="1"/>
  <c r="E139" i="1"/>
  <c r="F139" i="1" s="1"/>
  <c r="H139" i="1"/>
  <c r="D140" i="1" l="1"/>
  <c r="H140" i="1" l="1"/>
  <c r="G140" i="1"/>
  <c r="E140" i="1"/>
  <c r="F140" i="1" s="1"/>
  <c r="D141" i="1" l="1"/>
  <c r="E141" i="1" l="1"/>
  <c r="F141" i="1" s="1"/>
  <c r="G141" i="1"/>
  <c r="H141" i="1"/>
  <c r="D142" i="1" l="1"/>
  <c r="H142" i="1" l="1"/>
  <c r="G142" i="1"/>
  <c r="E142" i="1"/>
  <c r="F142" i="1" s="1"/>
  <c r="D143" i="1" l="1"/>
  <c r="H143" i="1" l="1"/>
  <c r="G143" i="1"/>
  <c r="E143" i="1"/>
  <c r="F143" i="1" s="1"/>
  <c r="D144" i="1" l="1"/>
  <c r="H144" i="1" l="1"/>
  <c r="E144" i="1"/>
  <c r="F144" i="1" s="1"/>
  <c r="G144" i="1"/>
  <c r="D145" i="1" l="1"/>
  <c r="H145" i="1" l="1"/>
  <c r="G145" i="1"/>
  <c r="E145" i="1"/>
  <c r="F145" i="1" s="1"/>
  <c r="D146" i="1" l="1"/>
  <c r="E146" i="1" l="1"/>
  <c r="F146" i="1" s="1"/>
  <c r="H146" i="1"/>
  <c r="G146" i="1"/>
  <c r="D147" i="1" l="1"/>
  <c r="H147" i="1" l="1"/>
  <c r="G147" i="1"/>
  <c r="E147" i="1"/>
  <c r="F147" i="1" s="1"/>
  <c r="D148" i="1" l="1"/>
  <c r="H148" i="1" l="1"/>
  <c r="G148" i="1"/>
  <c r="E148" i="1"/>
  <c r="F148" i="1" s="1"/>
  <c r="D149" i="1" l="1"/>
  <c r="H149" i="1" l="1"/>
  <c r="G149" i="1"/>
  <c r="E149" i="1"/>
  <c r="F149" i="1" s="1"/>
  <c r="D150" i="1" l="1"/>
  <c r="H150" i="1" l="1"/>
  <c r="G150" i="1"/>
  <c r="E150" i="1"/>
  <c r="F150" i="1" s="1"/>
  <c r="D151" i="1" l="1"/>
  <c r="G151" i="1" l="1"/>
  <c r="E151" i="1"/>
  <c r="F151" i="1" s="1"/>
  <c r="H151" i="1"/>
  <c r="D152" i="1" l="1"/>
  <c r="H152" i="1" l="1"/>
  <c r="G152" i="1"/>
  <c r="E152" i="1"/>
  <c r="F152" i="1" s="1"/>
  <c r="D153" i="1" l="1"/>
  <c r="E153" i="1" l="1"/>
  <c r="F153" i="1" s="1"/>
  <c r="G153" i="1"/>
  <c r="H153" i="1"/>
  <c r="D154" i="1" l="1"/>
  <c r="H154" i="1" l="1"/>
  <c r="G154" i="1"/>
  <c r="E154" i="1"/>
  <c r="F154" i="1" s="1"/>
  <c r="D155" i="1" l="1"/>
  <c r="E155" i="1" l="1"/>
  <c r="F155" i="1" s="1"/>
  <c r="H155" i="1"/>
  <c r="G155" i="1"/>
  <c r="D156" i="1" l="1"/>
  <c r="H156" i="1" l="1"/>
  <c r="E156" i="1"/>
  <c r="F156" i="1" s="1"/>
  <c r="G156" i="1"/>
  <c r="D157" i="1" l="1"/>
  <c r="H157" i="1" l="1"/>
  <c r="G157" i="1"/>
  <c r="E157" i="1"/>
  <c r="F157" i="1" s="1"/>
  <c r="D158" i="1" l="1"/>
  <c r="E158" i="1" l="1"/>
  <c r="F158" i="1" s="1"/>
  <c r="H158" i="1"/>
  <c r="G158" i="1"/>
  <c r="D159" i="1" l="1"/>
  <c r="H159" i="1" l="1"/>
  <c r="G159" i="1"/>
  <c r="E159" i="1"/>
  <c r="F159" i="1" s="1"/>
  <c r="D160" i="1" l="1"/>
  <c r="H160" i="1" l="1"/>
  <c r="G160" i="1"/>
  <c r="E160" i="1"/>
  <c r="F160" i="1" s="1"/>
  <c r="D161" i="1" l="1"/>
  <c r="H161" i="1" l="1"/>
  <c r="G161" i="1"/>
  <c r="E161" i="1"/>
  <c r="F161" i="1" s="1"/>
  <c r="D162" i="1" l="1"/>
  <c r="H162" i="1" l="1"/>
  <c r="G162" i="1"/>
  <c r="E162" i="1"/>
  <c r="F162" i="1" s="1"/>
  <c r="D163" i="1" l="1"/>
  <c r="G163" i="1" l="1"/>
  <c r="E163" i="1"/>
  <c r="F163" i="1" s="1"/>
  <c r="H163" i="1"/>
  <c r="D164" i="1" l="1"/>
  <c r="H164" i="1" l="1"/>
  <c r="G164" i="1"/>
  <c r="E164" i="1"/>
  <c r="F164" i="1" s="1"/>
  <c r="D165" i="1" l="1"/>
  <c r="E165" i="1" l="1"/>
  <c r="F165" i="1" s="1"/>
  <c r="G165" i="1"/>
  <c r="H165" i="1"/>
  <c r="D166" i="1" l="1"/>
  <c r="H166" i="1" l="1"/>
  <c r="G166" i="1"/>
  <c r="E166" i="1"/>
  <c r="F166" i="1" s="1"/>
  <c r="D167" i="1" l="1"/>
  <c r="H167" i="1" l="1"/>
  <c r="E167" i="1"/>
  <c r="F167" i="1" s="1"/>
  <c r="G167" i="1"/>
  <c r="D168" i="1" l="1"/>
  <c r="H168" i="1" l="1"/>
  <c r="E168" i="1"/>
  <c r="F168" i="1" s="1"/>
  <c r="G168" i="1"/>
  <c r="D169" i="1" l="1"/>
  <c r="H169" i="1" l="1"/>
  <c r="G169" i="1"/>
  <c r="E169" i="1"/>
  <c r="F169" i="1" s="1"/>
  <c r="D170" i="1" l="1"/>
  <c r="E170" i="1" l="1"/>
  <c r="F170" i="1" s="1"/>
  <c r="H170" i="1"/>
  <c r="G170" i="1"/>
  <c r="D171" i="1" l="1"/>
  <c r="H171" i="1" l="1"/>
  <c r="G171" i="1"/>
  <c r="E171" i="1"/>
  <c r="F171" i="1" s="1"/>
  <c r="D172" i="1" l="1"/>
  <c r="H172" i="1" l="1"/>
  <c r="G172" i="1"/>
  <c r="E172" i="1"/>
  <c r="F172" i="1" s="1"/>
  <c r="D173" i="1" l="1"/>
  <c r="H173" i="1" l="1"/>
  <c r="G173" i="1"/>
  <c r="E173" i="1"/>
  <c r="F173" i="1" s="1"/>
  <c r="D174" i="1" l="1"/>
  <c r="H174" i="1" l="1"/>
  <c r="G174" i="1"/>
  <c r="E174" i="1"/>
  <c r="F174" i="1" s="1"/>
  <c r="D175" i="1" l="1"/>
  <c r="G175" i="1" l="1"/>
  <c r="E175" i="1"/>
  <c r="F175" i="1" s="1"/>
  <c r="H175" i="1"/>
  <c r="D176" i="1" l="1"/>
  <c r="H176" i="1" l="1"/>
  <c r="G176" i="1"/>
  <c r="E176" i="1"/>
  <c r="F176" i="1" s="1"/>
  <c r="D177" i="1" l="1"/>
  <c r="E177" i="1" l="1"/>
  <c r="F177" i="1" s="1"/>
  <c r="G177" i="1"/>
  <c r="H177" i="1"/>
  <c r="D178" i="1" l="1"/>
  <c r="H178" i="1" l="1"/>
  <c r="G178" i="1"/>
  <c r="E178" i="1"/>
  <c r="F178" i="1" s="1"/>
  <c r="D179" i="1" l="1"/>
  <c r="H179" i="1" l="1"/>
  <c r="E179" i="1"/>
  <c r="F179" i="1" s="1"/>
  <c r="G179" i="1"/>
  <c r="D180" i="1" l="1"/>
  <c r="H180" i="1" l="1"/>
  <c r="G180" i="1"/>
  <c r="E180" i="1"/>
  <c r="F180" i="1" s="1"/>
  <c r="D181" i="1" l="1"/>
  <c r="H181" i="1" l="1"/>
  <c r="G181" i="1"/>
  <c r="E181" i="1"/>
  <c r="F181" i="1" s="1"/>
  <c r="D182" i="1" l="1"/>
  <c r="E182" i="1" l="1"/>
  <c r="F182" i="1" s="1"/>
  <c r="H182" i="1"/>
  <c r="G182" i="1"/>
  <c r="D183" i="1" l="1"/>
  <c r="H183" i="1" l="1"/>
  <c r="G183" i="1"/>
  <c r="E183" i="1"/>
  <c r="F183" i="1" s="1"/>
  <c r="D184" i="1" l="1"/>
  <c r="H184" i="1" l="1"/>
  <c r="G184" i="1"/>
  <c r="E184" i="1"/>
  <c r="F184" i="1" s="1"/>
  <c r="D185" i="1" l="1"/>
  <c r="H185" i="1" l="1"/>
  <c r="G185" i="1"/>
  <c r="E185" i="1"/>
  <c r="F185" i="1" s="1"/>
  <c r="D186" i="1" l="1"/>
  <c r="H186" i="1" l="1"/>
  <c r="G186" i="1"/>
  <c r="E186" i="1"/>
  <c r="F186" i="1" s="1"/>
  <c r="D187" i="1" l="1"/>
  <c r="G187" i="1" l="1"/>
  <c r="E187" i="1"/>
  <c r="F187" i="1" s="1"/>
  <c r="H187" i="1"/>
  <c r="D188" i="1" l="1"/>
  <c r="H188" i="1" l="1"/>
  <c r="G188" i="1"/>
  <c r="E188" i="1"/>
  <c r="F188" i="1" s="1"/>
  <c r="D189" i="1" l="1"/>
  <c r="E189" i="1" l="1"/>
  <c r="F189" i="1" s="1"/>
  <c r="G189" i="1"/>
  <c r="H189" i="1"/>
  <c r="D190" i="1" l="1"/>
  <c r="H190" i="1" l="1"/>
  <c r="G190" i="1"/>
  <c r="E190" i="1"/>
  <c r="F190" i="1" s="1"/>
  <c r="D191" i="1" l="1"/>
  <c r="G191" i="1" l="1"/>
  <c r="E191" i="1"/>
  <c r="F191" i="1" s="1"/>
  <c r="H191" i="1"/>
  <c r="D192" i="1" l="1"/>
  <c r="H192" i="1" l="1"/>
  <c r="E192" i="1"/>
  <c r="F192" i="1" s="1"/>
  <c r="G192" i="1"/>
  <c r="D193" i="1" l="1"/>
  <c r="H193" i="1" l="1"/>
  <c r="G193" i="1"/>
  <c r="E193" i="1"/>
  <c r="F193" i="1" s="1"/>
  <c r="D194" i="1" l="1"/>
  <c r="E194" i="1" l="1"/>
  <c r="F194" i="1" s="1"/>
  <c r="H194" i="1"/>
  <c r="G194" i="1"/>
  <c r="D195" i="1" l="1"/>
  <c r="H195" i="1" l="1"/>
  <c r="G195" i="1"/>
  <c r="E195" i="1"/>
  <c r="F195" i="1" s="1"/>
  <c r="D196" i="1" l="1"/>
  <c r="H196" i="1" l="1"/>
  <c r="G196" i="1"/>
  <c r="E196" i="1"/>
  <c r="F196" i="1" s="1"/>
  <c r="D197" i="1" l="1"/>
  <c r="H197" i="1" l="1"/>
  <c r="G197" i="1"/>
  <c r="E197" i="1"/>
  <c r="F197" i="1" s="1"/>
  <c r="D198" i="1" l="1"/>
  <c r="H198" i="1" l="1"/>
  <c r="G198" i="1"/>
  <c r="E198" i="1"/>
  <c r="F198" i="1" s="1"/>
  <c r="D199" i="1" l="1"/>
  <c r="G199" i="1" l="1"/>
  <c r="E199" i="1"/>
  <c r="F199" i="1" s="1"/>
  <c r="H199" i="1"/>
  <c r="D200" i="1" l="1"/>
  <c r="H200" i="1" l="1"/>
  <c r="G200" i="1"/>
  <c r="E200" i="1"/>
  <c r="F200" i="1" s="1"/>
  <c r="D201" i="1" l="1"/>
  <c r="E201" i="1" l="1"/>
  <c r="F201" i="1" s="1"/>
  <c r="G201" i="1"/>
  <c r="H201" i="1"/>
  <c r="D202" i="1" l="1"/>
  <c r="H202" i="1" l="1"/>
  <c r="G202" i="1"/>
  <c r="E202" i="1"/>
  <c r="F202" i="1" s="1"/>
  <c r="D203" i="1" l="1"/>
  <c r="E203" i="1" l="1"/>
  <c r="F203" i="1" s="1"/>
  <c r="H203" i="1"/>
  <c r="G203" i="1"/>
  <c r="D204" i="1" l="1"/>
  <c r="H204" i="1" l="1"/>
  <c r="G204" i="1"/>
  <c r="E204" i="1"/>
  <c r="F204" i="1" s="1"/>
  <c r="D205" i="1" l="1"/>
  <c r="H205" i="1" l="1"/>
  <c r="G205" i="1"/>
  <c r="E205" i="1"/>
  <c r="F205" i="1" s="1"/>
  <c r="D206" i="1" l="1"/>
  <c r="E206" i="1" l="1"/>
  <c r="F206" i="1" s="1"/>
  <c r="G206" i="1"/>
  <c r="H206" i="1"/>
  <c r="D207" i="1" l="1"/>
  <c r="H207" i="1" l="1"/>
  <c r="G207" i="1"/>
  <c r="E207" i="1"/>
  <c r="F207" i="1" s="1"/>
  <c r="D208" i="1" l="1"/>
  <c r="H208" i="1" l="1"/>
  <c r="G208" i="1"/>
  <c r="E208" i="1"/>
  <c r="F208" i="1" s="1"/>
  <c r="D209" i="1" l="1"/>
  <c r="H209" i="1" l="1"/>
  <c r="G209" i="1"/>
  <c r="E209" i="1"/>
  <c r="F209" i="1" s="1"/>
  <c r="D210" i="1" l="1"/>
  <c r="H210" i="1" l="1"/>
  <c r="G210" i="1"/>
  <c r="E210" i="1"/>
  <c r="F210" i="1" s="1"/>
  <c r="D211" i="1" l="1"/>
  <c r="G211" i="1" l="1"/>
  <c r="E211" i="1"/>
  <c r="F211" i="1" s="1"/>
  <c r="H211" i="1"/>
  <c r="D212" i="1" l="1"/>
  <c r="H212" i="1" l="1"/>
  <c r="G212" i="1"/>
  <c r="E212" i="1"/>
  <c r="F212" i="1" s="1"/>
  <c r="D213" i="1" l="1"/>
  <c r="E213" i="1" l="1"/>
  <c r="F213" i="1" s="1"/>
  <c r="G213" i="1"/>
  <c r="H213" i="1"/>
  <c r="D214" i="1" l="1"/>
  <c r="H214" i="1" l="1"/>
  <c r="G214" i="1"/>
  <c r="E214" i="1"/>
  <c r="F214" i="1" s="1"/>
  <c r="D215" i="1" l="1"/>
  <c r="E215" i="1" l="1"/>
  <c r="F215" i="1" s="1"/>
  <c r="H215" i="1"/>
  <c r="G215" i="1"/>
  <c r="D216" i="1" l="1"/>
  <c r="H216" i="1" l="1"/>
  <c r="G216" i="1"/>
  <c r="E216" i="1"/>
  <c r="F216" i="1" s="1"/>
</calcChain>
</file>

<file path=xl/sharedStrings.xml><?xml version="1.0" encoding="utf-8"?>
<sst xmlns="http://schemas.openxmlformats.org/spreadsheetml/2006/main" count="108" uniqueCount="86">
  <si>
    <t>Huff 1st Quartile Storm, Bull 71, Table 10. Median Time Distribution at a Point</t>
  </si>
  <si>
    <t>Imperv.</t>
  </si>
  <si>
    <t>Perv.</t>
  </si>
  <si>
    <t>CN</t>
  </si>
  <si>
    <t>RI (years)</t>
  </si>
  <si>
    <t>Total P (in)</t>
  </si>
  <si>
    <t>S (in)</t>
  </si>
  <si>
    <t>Ia (in)</t>
  </si>
  <si>
    <t>Area (ac)</t>
  </si>
  <si>
    <t>Δt (hr)</t>
  </si>
  <si>
    <t>Totaled</t>
  </si>
  <si>
    <t>Cum. Time</t>
  </si>
  <si>
    <t>Cum Rain</t>
  </si>
  <si>
    <t>Time (s)</t>
  </si>
  <si>
    <t>ΣP (in)</t>
  </si>
  <si>
    <t>ΣPe (in)</t>
  </si>
  <si>
    <t>Pe (in)</t>
  </si>
  <si>
    <t>Q (cfs)</t>
  </si>
  <si>
    <t>P (in)</t>
  </si>
  <si>
    <t>Time (min)</t>
  </si>
  <si>
    <t>Hydraulics Model</t>
  </si>
  <si>
    <t>Hydr. Cond.</t>
  </si>
  <si>
    <t>Porosity</t>
  </si>
  <si>
    <t>K (in/s)</t>
  </si>
  <si>
    <t>η</t>
  </si>
  <si>
    <t>Average Slope</t>
  </si>
  <si>
    <r>
      <t>S</t>
    </r>
    <r>
      <rPr>
        <vertAlign val="subscript"/>
        <sz val="11"/>
        <color theme="1"/>
        <rFont val="Calibri"/>
        <family val="2"/>
        <scheme val="minor"/>
      </rPr>
      <t>0</t>
    </r>
  </si>
  <si>
    <t>in/in</t>
  </si>
  <si>
    <t>Outflow rate</t>
  </si>
  <si>
    <t>gpm</t>
  </si>
  <si>
    <t>3/8" Chips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</si>
  <si>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</si>
  <si>
    <t>in</t>
  </si>
  <si>
    <t>cfs</t>
  </si>
  <si>
    <t>No. 1 Stone</t>
  </si>
  <si>
    <r>
      <t>q</t>
    </r>
    <r>
      <rPr>
        <vertAlign val="subscript"/>
        <sz val="11"/>
        <color theme="1"/>
        <rFont val="Calibri"/>
        <family val="2"/>
        <scheme val="minor"/>
      </rPr>
      <t>L</t>
    </r>
  </si>
  <si>
    <r>
      <t>in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/s</t>
    </r>
  </si>
  <si>
    <t>Outflow rate, Q</t>
  </si>
  <si>
    <r>
      <t>in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</t>
    </r>
  </si>
  <si>
    <t>No. 2 Stone</t>
  </si>
  <si>
    <t>ΔL</t>
  </si>
  <si>
    <t>W</t>
  </si>
  <si>
    <t>"Normal" Depth</t>
  </si>
  <si>
    <r>
      <t>H</t>
    </r>
    <r>
      <rPr>
        <vertAlign val="subscript"/>
        <sz val="11"/>
        <color theme="1"/>
        <rFont val="Calibri"/>
        <family val="2"/>
        <scheme val="minor"/>
      </rPr>
      <t>0</t>
    </r>
  </si>
  <si>
    <t>Unit outflow rate, q</t>
  </si>
  <si>
    <r>
      <t>h</t>
    </r>
    <r>
      <rPr>
        <vertAlign val="subscript"/>
        <sz val="11"/>
        <color theme="1"/>
        <rFont val="Calibri"/>
        <family val="2"/>
        <scheme val="minor"/>
      </rPr>
      <t>initial</t>
    </r>
  </si>
  <si>
    <r>
      <t>K</t>
    </r>
    <r>
      <rPr>
        <vertAlign val="subscript"/>
        <sz val="11"/>
        <color theme="1"/>
        <rFont val="Calibri"/>
        <family val="2"/>
        <scheme val="minor"/>
      </rPr>
      <t>L</t>
    </r>
  </si>
  <si>
    <t>in/s</t>
  </si>
  <si>
    <r>
      <rPr>
        <sz val="11"/>
        <color theme="1"/>
        <rFont val="Calibri"/>
        <family val="2"/>
      </rPr>
      <t>η</t>
    </r>
    <r>
      <rPr>
        <vertAlign val="subscript"/>
        <sz val="11"/>
        <color theme="1"/>
        <rFont val="Calibri"/>
        <family val="2"/>
      </rPr>
      <t>L</t>
    </r>
  </si>
  <si>
    <r>
      <t>K</t>
    </r>
    <r>
      <rPr>
        <vertAlign val="subscript"/>
        <sz val="11"/>
        <color theme="1"/>
        <rFont val="Calibri"/>
        <family val="2"/>
        <scheme val="minor"/>
      </rPr>
      <t>U</t>
    </r>
  </si>
  <si>
    <r>
      <t>η</t>
    </r>
    <r>
      <rPr>
        <vertAlign val="subscript"/>
        <sz val="11"/>
        <color theme="1"/>
        <rFont val="Calibri"/>
        <family val="2"/>
      </rPr>
      <t>U</t>
    </r>
  </si>
  <si>
    <t>Infiltration rate</t>
  </si>
  <si>
    <t>iph</t>
  </si>
  <si>
    <t>Unit infiltration rate</t>
  </si>
  <si>
    <r>
      <t>h</t>
    </r>
    <r>
      <rPr>
        <vertAlign val="subscript"/>
        <sz val="11"/>
        <color theme="1"/>
        <rFont val="Calibri"/>
        <family val="2"/>
        <scheme val="minor"/>
      </rPr>
      <t>ds</t>
    </r>
    <r>
      <rPr>
        <sz val="11"/>
        <color theme="1"/>
        <rFont val="Calibri"/>
        <family val="2"/>
        <scheme val="minor"/>
      </rPr>
      <t xml:space="preserve"> (in)</t>
    </r>
  </si>
  <si>
    <r>
      <t>inflow (in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/s)</t>
    </r>
  </si>
  <si>
    <r>
      <t>q</t>
    </r>
    <r>
      <rPr>
        <vertAlign val="subscript"/>
        <sz val="11"/>
        <color theme="1"/>
        <rFont val="Calibri"/>
        <family val="2"/>
        <scheme val="minor"/>
      </rPr>
      <t>segment</t>
    </r>
    <r>
      <rPr>
        <sz val="11"/>
        <color theme="1"/>
        <rFont val="Calibri"/>
        <family val="2"/>
        <scheme val="minor"/>
      </rPr>
      <t xml:space="preserve"> (in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/s)</t>
    </r>
  </si>
  <si>
    <r>
      <t>L</t>
    </r>
    <r>
      <rPr>
        <vertAlign val="subscript"/>
        <sz val="11"/>
        <color theme="1"/>
        <rFont val="Calibri"/>
        <family val="2"/>
        <scheme val="minor"/>
      </rPr>
      <t>ds</t>
    </r>
    <r>
      <rPr>
        <sz val="11"/>
        <color theme="1"/>
        <rFont val="Calibri"/>
        <family val="2"/>
        <scheme val="minor"/>
      </rPr>
      <t xml:space="preserve"> (in)</t>
    </r>
  </si>
  <si>
    <r>
      <t>S</t>
    </r>
    <r>
      <rPr>
        <vertAlign val="subscript"/>
        <sz val="11"/>
        <color theme="1"/>
        <rFont val="Calibri"/>
        <family val="2"/>
        <scheme val="minor"/>
      </rPr>
      <t>0 Segment</t>
    </r>
  </si>
  <si>
    <t>A</t>
  </si>
  <si>
    <t>B</t>
  </si>
  <si>
    <t>C</t>
  </si>
  <si>
    <r>
      <t>h</t>
    </r>
    <r>
      <rPr>
        <vertAlign val="subscript"/>
        <sz val="11"/>
        <color theme="1"/>
        <rFont val="Calibri"/>
        <family val="2"/>
        <scheme val="minor"/>
      </rPr>
      <t>us</t>
    </r>
    <r>
      <rPr>
        <sz val="11"/>
        <color theme="1"/>
        <rFont val="Calibri"/>
        <family val="2"/>
        <scheme val="minor"/>
      </rPr>
      <t xml:space="preserve"> (in)</t>
    </r>
  </si>
  <si>
    <r>
      <t>Z</t>
    </r>
    <r>
      <rPr>
        <vertAlign val="subscript"/>
        <sz val="11"/>
        <color theme="1"/>
        <rFont val="Calibri"/>
        <family val="2"/>
        <scheme val="minor"/>
      </rPr>
      <t>ds</t>
    </r>
    <r>
      <rPr>
        <sz val="11"/>
        <color theme="1"/>
        <rFont val="Calibri"/>
        <family val="2"/>
        <scheme val="minor"/>
      </rPr>
      <t xml:space="preserve"> (in)</t>
    </r>
  </si>
  <si>
    <r>
      <t>y</t>
    </r>
    <r>
      <rPr>
        <vertAlign val="subscript"/>
        <sz val="11"/>
        <color theme="1"/>
        <rFont val="Calibri"/>
        <family val="2"/>
        <scheme val="minor"/>
      </rPr>
      <t>ds</t>
    </r>
    <r>
      <rPr>
        <sz val="11"/>
        <color theme="1"/>
        <rFont val="Calibri"/>
        <family val="2"/>
        <scheme val="minor"/>
      </rPr>
      <t xml:space="preserve"> (in)</t>
    </r>
  </si>
  <si>
    <r>
      <t>L</t>
    </r>
    <r>
      <rPr>
        <vertAlign val="subscript"/>
        <sz val="11"/>
        <color theme="1"/>
        <rFont val="Calibri"/>
        <family val="2"/>
        <scheme val="minor"/>
      </rPr>
      <t>ds</t>
    </r>
    <r>
      <rPr>
        <sz val="11"/>
        <color theme="1"/>
        <rFont val="Calibri"/>
        <family val="2"/>
        <scheme val="minor"/>
      </rPr>
      <t xml:space="preserve"> (ft)</t>
    </r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</si>
  <si>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Vol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</si>
  <si>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rPr>
        <sz val="11"/>
        <color theme="1"/>
        <rFont val="Calibri"/>
        <family val="2"/>
      </rPr>
      <t>∑</t>
    </r>
    <r>
      <rPr>
        <sz val="11"/>
        <color theme="1"/>
        <rFont val="Calibri"/>
        <family val="2"/>
        <scheme val="minor"/>
      </rPr>
      <t>Vol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</si>
  <si>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 xml:space="preserve"> Layer Bdy Z</t>
    </r>
    <r>
      <rPr>
        <vertAlign val="subscript"/>
        <sz val="11"/>
        <color theme="1"/>
        <rFont val="Calibri"/>
        <family val="2"/>
        <scheme val="minor"/>
      </rPr>
      <t>ds</t>
    </r>
    <r>
      <rPr>
        <sz val="11"/>
        <color theme="1"/>
        <rFont val="Calibri"/>
        <family val="2"/>
        <scheme val="minor"/>
      </rPr>
      <t xml:space="preserve"> (in)</t>
    </r>
  </si>
  <si>
    <t>Flow Rate (cfs)</t>
  </si>
  <si>
    <t>Use What-If --&gt; Data Table for this. Highlight O31:P44 or Q31:R44. Column Input: M31</t>
  </si>
  <si>
    <t>Flow (gpm)</t>
  </si>
  <si>
    <t>Flow (cfs)</t>
  </si>
  <si>
    <t>Vol (CF)</t>
  </si>
  <si>
    <t>Peak Depth (in)</t>
  </si>
  <si>
    <t>∆t (seconds):</t>
  </si>
  <si>
    <r>
      <t>S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</si>
  <si>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SF (cfs)</t>
  </si>
  <si>
    <t>Time (sec)</t>
  </si>
  <si>
    <t>Inflow (cfs)</t>
  </si>
  <si>
    <t>Avg I (cfs)</t>
  </si>
  <si>
    <t>Outflow (cfs)</t>
  </si>
  <si>
    <t>Outflow (gpm)</t>
  </si>
  <si>
    <t>S (cu.ft)</t>
  </si>
  <si>
    <t>Max h (in.)</t>
  </si>
  <si>
    <t>Peak Attenuation: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</si>
</sst>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0.000"/>
    <numFmt numFmtId="168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vertAlign val="subscript"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165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right"/>
    </xf>
    <xf numFmtId="43" fontId="0" fillId="0" borderId="0" xfId="0" applyNumberFormat="1"/>
    <xf numFmtId="165" fontId="0" fillId="0" borderId="0" xfId="0" applyNumberFormat="1"/>
    <xf numFmtId="1" fontId="0" fillId="0" borderId="0" xfId="0" applyNumberFormat="1"/>
    <xf numFmtId="2" fontId="0" fillId="2" borderId="0" xfId="0" applyNumberFormat="1" applyFill="1"/>
    <xf numFmtId="9" fontId="0" fillId="0" borderId="0" xfId="2" applyFont="1"/>
    <xf numFmtId="166" fontId="0" fillId="0" borderId="0" xfId="0" applyNumberFormat="1"/>
    <xf numFmtId="43" fontId="0" fillId="0" borderId="0" xfId="1" applyFont="1"/>
    <xf numFmtId="166" fontId="0" fillId="0" borderId="0" xfId="1" applyNumberFormat="1" applyFont="1"/>
    <xf numFmtId="0" fontId="0" fillId="2" borderId="0" xfId="0" applyFill="1"/>
    <xf numFmtId="9" fontId="0" fillId="2" borderId="0" xfId="2" applyFont="1" applyFill="1"/>
    <xf numFmtId="9" fontId="0" fillId="2" borderId="0" xfId="0" applyNumberFormat="1" applyFill="1"/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164" fontId="6" fillId="0" borderId="0" xfId="0" applyNumberFormat="1" applyFont="1" applyAlignment="1">
      <alignment wrapText="1"/>
    </xf>
    <xf numFmtId="0" fontId="8" fillId="0" borderId="0" xfId="0" applyFont="1"/>
    <xf numFmtId="0" fontId="0" fillId="0" borderId="0" xfId="0" quotePrefix="1"/>
    <xf numFmtId="167" fontId="0" fillId="0" borderId="0" xfId="0" applyNumberFormat="1"/>
    <xf numFmtId="0" fontId="10" fillId="0" borderId="0" xfId="0" applyFont="1"/>
    <xf numFmtId="0" fontId="0" fillId="0" borderId="0" xfId="0" applyAlignment="1">
      <alignment horizontal="left"/>
    </xf>
    <xf numFmtId="167" fontId="10" fillId="0" borderId="0" xfId="0" applyNumberFormat="1" applyFont="1"/>
    <xf numFmtId="167" fontId="7" fillId="0" borderId="0" xfId="0" applyNumberFormat="1" applyFont="1"/>
    <xf numFmtId="0" fontId="0" fillId="3" borderId="0" xfId="0" applyFill="1" applyAlignment="1">
      <alignment horizontal="right"/>
    </xf>
    <xf numFmtId="167" fontId="0" fillId="3" borderId="0" xfId="0" applyNumberFormat="1" applyFill="1"/>
    <xf numFmtId="167" fontId="0" fillId="3" borderId="0" xfId="0" applyNumberFormat="1" applyFill="1" applyAlignment="1">
      <alignment horizontal="right"/>
    </xf>
    <xf numFmtId="167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2" fillId="4" borderId="0" xfId="0" applyFont="1" applyFill="1"/>
    <xf numFmtId="2" fontId="7" fillId="4" borderId="0" xfId="0" applyNumberFormat="1" applyFont="1" applyFill="1"/>
    <xf numFmtId="0" fontId="7" fillId="4" borderId="0" xfId="0" applyFont="1" applyFill="1"/>
    <xf numFmtId="165" fontId="7" fillId="4" borderId="0" xfId="0" applyNumberFormat="1" applyFont="1" applyFill="1" applyAlignment="1">
      <alignment horizontal="right"/>
    </xf>
    <xf numFmtId="164" fontId="7" fillId="4" borderId="0" xfId="0" applyNumberFormat="1" applyFont="1" applyFill="1" applyAlignment="1">
      <alignment wrapText="1"/>
    </xf>
    <xf numFmtId="9" fontId="0" fillId="0" borderId="0" xfId="0" applyNumberFormat="1"/>
    <xf numFmtId="168" fontId="0" fillId="0" borderId="0" xfId="0" applyNumberFormat="1"/>
    <xf numFmtId="0" fontId="0" fillId="5" borderId="0" xfId="0" applyFill="1"/>
    <xf numFmtId="0" fontId="7" fillId="0" borderId="0" xfId="0" applyFont="1"/>
    <xf numFmtId="1" fontId="10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Three Minute Precipitation and Runoff Depth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Precipitation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'Precipitation and Runoff'!$L$12:$L$32</c:f>
              <c:numCache>
                <c:formatCode>General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33.000000000000007</c:v>
                </c:pt>
                <c:pt idx="12">
                  <c:v>36</c:v>
                </c:pt>
                <c:pt idx="13">
                  <c:v>39</c:v>
                </c:pt>
                <c:pt idx="14">
                  <c:v>42</c:v>
                </c:pt>
                <c:pt idx="15">
                  <c:v>45</c:v>
                </c:pt>
                <c:pt idx="16">
                  <c:v>48</c:v>
                </c:pt>
                <c:pt idx="17">
                  <c:v>51</c:v>
                </c:pt>
                <c:pt idx="18">
                  <c:v>54</c:v>
                </c:pt>
                <c:pt idx="19">
                  <c:v>57</c:v>
                </c:pt>
                <c:pt idx="20">
                  <c:v>60</c:v>
                </c:pt>
              </c:numCache>
            </c:numRef>
          </c:xVal>
          <c:yVal>
            <c:numRef>
              <c:f>'Precipitation and Runoff'!$K$12:$K$32</c:f>
              <c:numCache>
                <c:formatCode>0.00</c:formatCode>
                <c:ptCount val="21"/>
                <c:pt idx="0">
                  <c:v>0</c:v>
                </c:pt>
                <c:pt idx="1">
                  <c:v>0.47520000000000007</c:v>
                </c:pt>
                <c:pt idx="2">
                  <c:v>0.50490000000000002</c:v>
                </c:pt>
                <c:pt idx="3">
                  <c:v>0.29700000000000004</c:v>
                </c:pt>
                <c:pt idx="4">
                  <c:v>0.26730000000000009</c:v>
                </c:pt>
                <c:pt idx="5">
                  <c:v>0.23759999999999981</c:v>
                </c:pt>
                <c:pt idx="6">
                  <c:v>0.17820000000000014</c:v>
                </c:pt>
                <c:pt idx="7">
                  <c:v>0.14850000000000008</c:v>
                </c:pt>
                <c:pt idx="8">
                  <c:v>0.11879999999999979</c:v>
                </c:pt>
                <c:pt idx="9">
                  <c:v>0.11880000000000024</c:v>
                </c:pt>
                <c:pt idx="10">
                  <c:v>8.9099999999999735E-2</c:v>
                </c:pt>
                <c:pt idx="11">
                  <c:v>5.9400000000000119E-2</c:v>
                </c:pt>
                <c:pt idx="12">
                  <c:v>5.9400000000000119E-2</c:v>
                </c:pt>
                <c:pt idx="13">
                  <c:v>5.9400000000000119E-2</c:v>
                </c:pt>
                <c:pt idx="14">
                  <c:v>5.9399999999999675E-2</c:v>
                </c:pt>
                <c:pt idx="15">
                  <c:v>5.9400000000000119E-2</c:v>
                </c:pt>
                <c:pt idx="16">
                  <c:v>5.9399999999999675E-2</c:v>
                </c:pt>
                <c:pt idx="17">
                  <c:v>5.9400000000000119E-2</c:v>
                </c:pt>
                <c:pt idx="18">
                  <c:v>5.9400000000000119E-2</c:v>
                </c:pt>
                <c:pt idx="19">
                  <c:v>2.970000000000006E-2</c:v>
                </c:pt>
                <c:pt idx="20">
                  <c:v>2.970000000000006E-2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CD-4C0D-8D29-FB62CB38E7E1}"/>
            </c:ext>
          </c:extLst>
        </c:ser>
        <c:ser>
          <c:idx val="1"/>
          <c:order val="1"/>
          <c:tx>
            <c:v>Runoff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'Precipitation and Runoff'!$L$12:$L$32</c:f>
              <c:numCache>
                <c:formatCode>General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33.000000000000007</c:v>
                </c:pt>
                <c:pt idx="12">
                  <c:v>36</c:v>
                </c:pt>
                <c:pt idx="13">
                  <c:v>39</c:v>
                </c:pt>
                <c:pt idx="14">
                  <c:v>42</c:v>
                </c:pt>
                <c:pt idx="15">
                  <c:v>45</c:v>
                </c:pt>
                <c:pt idx="16">
                  <c:v>48</c:v>
                </c:pt>
                <c:pt idx="17">
                  <c:v>51</c:v>
                </c:pt>
                <c:pt idx="18">
                  <c:v>54</c:v>
                </c:pt>
                <c:pt idx="19">
                  <c:v>57</c:v>
                </c:pt>
                <c:pt idx="20">
                  <c:v>60</c:v>
                </c:pt>
              </c:numCache>
            </c:numRef>
          </c:xVal>
          <c:yVal>
            <c:numRef>
              <c:f>'Precipitation and Runoff'!$I$12:$I$32</c:f>
              <c:numCache>
                <c:formatCode>0.00</c:formatCode>
                <c:ptCount val="21"/>
                <c:pt idx="0" formatCode="General">
                  <c:v>0</c:v>
                </c:pt>
                <c:pt idx="1">
                  <c:v>0.17732131155822442</c:v>
                </c:pt>
                <c:pt idx="2">
                  <c:v>0.29377542670709955</c:v>
                </c:pt>
                <c:pt idx="3">
                  <c:v>0.1978576691213505</c:v>
                </c:pt>
                <c:pt idx="4">
                  <c:v>0.19044787422270015</c:v>
                </c:pt>
                <c:pt idx="5">
                  <c:v>0.17715800873388854</c:v>
                </c:pt>
                <c:pt idx="6">
                  <c:v>0.13696487286922299</c:v>
                </c:pt>
                <c:pt idx="7">
                  <c:v>0.11648890511585974</c:v>
                </c:pt>
                <c:pt idx="8">
                  <c:v>9.4585917876718328E-2</c:v>
                </c:pt>
                <c:pt idx="9">
                  <c:v>9.5728082269713521E-2</c:v>
                </c:pt>
                <c:pt idx="10">
                  <c:v>7.2496775737310726E-2</c:v>
                </c:pt>
                <c:pt idx="11">
                  <c:v>4.8647337042849736E-2</c:v>
                </c:pt>
                <c:pt idx="12">
                  <c:v>4.8890074522219384E-2</c:v>
                </c:pt>
                <c:pt idx="13">
                  <c:v>4.9124543456440684E-2</c:v>
                </c:pt>
                <c:pt idx="14">
                  <c:v>4.9351126484650898E-2</c:v>
                </c:pt>
                <c:pt idx="15">
                  <c:v>4.9570183270401857E-2</c:v>
                </c:pt>
                <c:pt idx="16">
                  <c:v>4.9782052258442011E-2</c:v>
                </c:pt>
                <c:pt idx="17">
                  <c:v>4.9987052262199017E-2</c:v>
                </c:pt>
                <c:pt idx="18">
                  <c:v>5.0185483902165373E-2</c:v>
                </c:pt>
                <c:pt idx="19">
                  <c:v>2.5165179222816247E-2</c:v>
                </c:pt>
                <c:pt idx="20">
                  <c:v>2.5212451689717641E-2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CD-4C0D-8D29-FB62CB38E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775440"/>
        <c:axId val="538704288"/>
      </c:scatterChart>
      <c:valAx>
        <c:axId val="444775440"/>
        <c:scaling>
          <c:orientation val="minMax"/>
          <c:max val="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Time (minutes)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704288"/>
        <c:crosses val="autoZero"/>
        <c:crossBetween val="midCat"/>
        <c:majorUnit val="6"/>
        <c:minorUnit val="3"/>
      </c:valAx>
      <c:valAx>
        <c:axId val="53870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Incremental Rainfall (inches)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775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Flow Rate in Storage Layer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3"/>
          <c:order val="0"/>
          <c:tx>
            <c:v>Flow Rate</c:v>
          </c:tx>
          <c:spPr>
            <a:ln w="603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'Groundwater Hydraulics Model'!$M$14:$M$26</c:f>
              <c:numCache>
                <c:formatCode>0.0</c:formatCode>
                <c:ptCount val="13"/>
                <c:pt idx="0">
                  <c:v>0</c:v>
                </c:pt>
                <c:pt idx="1">
                  <c:v>33.333333333333336</c:v>
                </c:pt>
                <c:pt idx="2">
                  <c:v>66.666666666666671</c:v>
                </c:pt>
                <c:pt idx="3">
                  <c:v>100</c:v>
                </c:pt>
                <c:pt idx="4">
                  <c:v>133.33333333333334</c:v>
                </c:pt>
                <c:pt idx="5">
                  <c:v>166.66666666666666</c:v>
                </c:pt>
                <c:pt idx="6">
                  <c:v>200</c:v>
                </c:pt>
                <c:pt idx="7">
                  <c:v>233.33333333333334</c:v>
                </c:pt>
                <c:pt idx="8">
                  <c:v>266.66666666666669</c:v>
                </c:pt>
                <c:pt idx="9">
                  <c:v>300</c:v>
                </c:pt>
                <c:pt idx="10">
                  <c:v>333.33333333333331</c:v>
                </c:pt>
                <c:pt idx="11">
                  <c:v>366.66666666666669</c:v>
                </c:pt>
                <c:pt idx="12">
                  <c:v>400</c:v>
                </c:pt>
              </c:numCache>
            </c:numRef>
          </c:xVal>
          <c:yVal>
            <c:numRef>
              <c:f>'Groundwater Hydraulics Model'!$V$14:$V$26</c:f>
              <c:numCache>
                <c:formatCode>0.00</c:formatCode>
                <c:ptCount val="13"/>
                <c:pt idx="0">
                  <c:v>1.3830734966592428</c:v>
                </c:pt>
                <c:pt idx="1">
                  <c:v>1.2678173719376391</c:v>
                </c:pt>
                <c:pt idx="2">
                  <c:v>1.1525612472160356</c:v>
                </c:pt>
                <c:pt idx="3">
                  <c:v>1.0373051224944319</c:v>
                </c:pt>
                <c:pt idx="4">
                  <c:v>0.92204899777282823</c:v>
                </c:pt>
                <c:pt idx="5">
                  <c:v>0.80679287305122471</c:v>
                </c:pt>
                <c:pt idx="6">
                  <c:v>0.69153674832962109</c:v>
                </c:pt>
                <c:pt idx="7">
                  <c:v>0.57628062360801757</c:v>
                </c:pt>
                <c:pt idx="8">
                  <c:v>0.46102449888641406</c:v>
                </c:pt>
                <c:pt idx="9">
                  <c:v>0.34576837416481054</c:v>
                </c:pt>
                <c:pt idx="10">
                  <c:v>0.230512249443207</c:v>
                </c:pt>
                <c:pt idx="11">
                  <c:v>0.11525612472160343</c:v>
                </c:pt>
                <c:pt idx="1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F88-4922-BD7D-40895270B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636592"/>
        <c:axId val="582637232"/>
      </c:scatterChart>
      <c:valAx>
        <c:axId val="582636592"/>
        <c:scaling>
          <c:orientation val="minMax"/>
          <c:max val="4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from Discharge</a:t>
                </a:r>
                <a:r>
                  <a:rPr lang="en-US" baseline="0"/>
                  <a:t> (</a:t>
                </a:r>
                <a:r>
                  <a:rPr lang="en-US"/>
                  <a:t>feet)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37232"/>
        <c:crosses val="autoZero"/>
        <c:crossBetween val="midCat"/>
        <c:majorUnit val="33.332999999999998"/>
      </c:valAx>
      <c:valAx>
        <c:axId val="58263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 Rate (cfs)</a:t>
                </a:r>
              </a:p>
            </c:rich>
          </c:tx>
          <c:layout>
            <c:manualLayout>
              <c:xMode val="edge"/>
              <c:yMode val="edge"/>
              <c:x val="1.7567804024496939E-2"/>
              <c:y val="0.30945595497241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3659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Storage Layer Peak Water Level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Impermeable Layer</c:v>
          </c:tx>
          <c:spPr>
            <a:ln w="63500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'Groundwater Hydraulics Model'!$M$14:$M$26</c:f>
              <c:numCache>
                <c:formatCode>0.0</c:formatCode>
                <c:ptCount val="13"/>
                <c:pt idx="0">
                  <c:v>0</c:v>
                </c:pt>
                <c:pt idx="1">
                  <c:v>33.333333333333336</c:v>
                </c:pt>
                <c:pt idx="2">
                  <c:v>66.666666666666671</c:v>
                </c:pt>
                <c:pt idx="3">
                  <c:v>100</c:v>
                </c:pt>
                <c:pt idx="4">
                  <c:v>133.33333333333334</c:v>
                </c:pt>
                <c:pt idx="5">
                  <c:v>166.66666666666666</c:v>
                </c:pt>
                <c:pt idx="6">
                  <c:v>200</c:v>
                </c:pt>
                <c:pt idx="7">
                  <c:v>233.33333333333334</c:v>
                </c:pt>
                <c:pt idx="8">
                  <c:v>266.66666666666669</c:v>
                </c:pt>
                <c:pt idx="9">
                  <c:v>300</c:v>
                </c:pt>
                <c:pt idx="10">
                  <c:v>333.33333333333331</c:v>
                </c:pt>
                <c:pt idx="11">
                  <c:v>366.66666666666669</c:v>
                </c:pt>
                <c:pt idx="12">
                  <c:v>400</c:v>
                </c:pt>
              </c:numCache>
            </c:numRef>
          </c:xVal>
          <c:yVal>
            <c:numRef>
              <c:f>'Groundwater Hydraulics Model'!$K$14:$K$26</c:f>
              <c:numCache>
                <c:formatCode>0.00</c:formatCode>
                <c:ptCount val="13"/>
                <c:pt idx="0">
                  <c:v>0</c:v>
                </c:pt>
                <c:pt idx="1">
                  <c:v>13.200000000000001</c:v>
                </c:pt>
                <c:pt idx="2">
                  <c:v>26.400000000000002</c:v>
                </c:pt>
                <c:pt idx="3">
                  <c:v>34.840000000000003</c:v>
                </c:pt>
                <c:pt idx="4">
                  <c:v>43.28</c:v>
                </c:pt>
                <c:pt idx="5">
                  <c:v>51.72</c:v>
                </c:pt>
                <c:pt idx="6">
                  <c:v>62.72</c:v>
                </c:pt>
                <c:pt idx="7">
                  <c:v>73.72</c:v>
                </c:pt>
                <c:pt idx="8">
                  <c:v>84.72</c:v>
                </c:pt>
                <c:pt idx="9">
                  <c:v>95.72</c:v>
                </c:pt>
                <c:pt idx="10">
                  <c:v>110.92</c:v>
                </c:pt>
                <c:pt idx="11">
                  <c:v>126.12</c:v>
                </c:pt>
                <c:pt idx="12">
                  <c:v>141.32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F6-4697-9DD1-415C3FC015AB}"/>
            </c:ext>
          </c:extLst>
        </c:ser>
        <c:ser>
          <c:idx val="2"/>
          <c:order val="1"/>
          <c:tx>
            <c:v>Water Table</c:v>
          </c:tx>
          <c:spPr>
            <a:ln w="60325" cap="rnd">
              <a:solidFill>
                <a:schemeClr val="accent1">
                  <a:lumMod val="75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'Groundwater Hydraulics Model'!$M$14:$M$26</c:f>
              <c:numCache>
                <c:formatCode>0.0</c:formatCode>
                <c:ptCount val="13"/>
                <c:pt idx="0">
                  <c:v>0</c:v>
                </c:pt>
                <c:pt idx="1">
                  <c:v>33.333333333333336</c:v>
                </c:pt>
                <c:pt idx="2">
                  <c:v>66.666666666666671</c:v>
                </c:pt>
                <c:pt idx="3">
                  <c:v>100</c:v>
                </c:pt>
                <c:pt idx="4">
                  <c:v>133.33333333333334</c:v>
                </c:pt>
                <c:pt idx="5">
                  <c:v>166.66666666666666</c:v>
                </c:pt>
                <c:pt idx="6">
                  <c:v>200</c:v>
                </c:pt>
                <c:pt idx="7">
                  <c:v>233.33333333333334</c:v>
                </c:pt>
                <c:pt idx="8">
                  <c:v>266.66666666666669</c:v>
                </c:pt>
                <c:pt idx="9">
                  <c:v>300</c:v>
                </c:pt>
                <c:pt idx="10">
                  <c:v>333.33333333333331</c:v>
                </c:pt>
                <c:pt idx="11">
                  <c:v>366.66666666666669</c:v>
                </c:pt>
                <c:pt idx="12">
                  <c:v>400</c:v>
                </c:pt>
              </c:numCache>
            </c:numRef>
          </c:xVal>
          <c:yVal>
            <c:numRef>
              <c:f>'Groundwater Hydraulics Model'!$L$14:$L$26</c:f>
              <c:numCache>
                <c:formatCode>0.00</c:formatCode>
                <c:ptCount val="13"/>
                <c:pt idx="0">
                  <c:v>20</c:v>
                </c:pt>
                <c:pt idx="1">
                  <c:v>38.7864410252403</c:v>
                </c:pt>
                <c:pt idx="2">
                  <c:v>51.644307409390933</c:v>
                </c:pt>
                <c:pt idx="3">
                  <c:v>62.83954463956735</c:v>
                </c:pt>
                <c:pt idx="4">
                  <c:v>71.756249746505659</c:v>
                </c:pt>
                <c:pt idx="5">
                  <c:v>79.57692687102606</c:v>
                </c:pt>
                <c:pt idx="6">
                  <c:v>86.984604064288632</c:v>
                </c:pt>
                <c:pt idx="7">
                  <c:v>94.786562290016732</c:v>
                </c:pt>
                <c:pt idx="8">
                  <c:v>102.94417997313609</c:v>
                </c:pt>
                <c:pt idx="9">
                  <c:v>111.37636158345659</c:v>
                </c:pt>
                <c:pt idx="10">
                  <c:v>121.01163368291814</c:v>
                </c:pt>
                <c:pt idx="11">
                  <c:v>135.40941550370857</c:v>
                </c:pt>
                <c:pt idx="12">
                  <c:v>143.51126297402556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FF6-4697-9DD1-415C3FC015AB}"/>
            </c:ext>
          </c:extLst>
        </c:ser>
        <c:ser>
          <c:idx val="1"/>
          <c:order val="2"/>
          <c:tx>
            <c:v>Aggregate Interface</c:v>
          </c:tx>
          <c:spPr>
            <a:ln w="6350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'Groundwater Hydraulics Model'!$M$14:$M$26</c:f>
              <c:numCache>
                <c:formatCode>0.0</c:formatCode>
                <c:ptCount val="13"/>
                <c:pt idx="0">
                  <c:v>0</c:v>
                </c:pt>
                <c:pt idx="1">
                  <c:v>33.333333333333336</c:v>
                </c:pt>
                <c:pt idx="2">
                  <c:v>66.666666666666671</c:v>
                </c:pt>
                <c:pt idx="3">
                  <c:v>100</c:v>
                </c:pt>
                <c:pt idx="4">
                  <c:v>133.33333333333334</c:v>
                </c:pt>
                <c:pt idx="5">
                  <c:v>166.66666666666666</c:v>
                </c:pt>
                <c:pt idx="6">
                  <c:v>200</c:v>
                </c:pt>
                <c:pt idx="7">
                  <c:v>233.33333333333334</c:v>
                </c:pt>
                <c:pt idx="8">
                  <c:v>266.66666666666669</c:v>
                </c:pt>
                <c:pt idx="9">
                  <c:v>300</c:v>
                </c:pt>
                <c:pt idx="10">
                  <c:v>333.33333333333331</c:v>
                </c:pt>
                <c:pt idx="11">
                  <c:v>366.66666666666669</c:v>
                </c:pt>
                <c:pt idx="12">
                  <c:v>400</c:v>
                </c:pt>
              </c:numCache>
            </c:numRef>
          </c:xVal>
          <c:yVal>
            <c:numRef>
              <c:f>'Groundwater Hydraulics Model'!$T$14:$T$26</c:f>
              <c:numCache>
                <c:formatCode>0.00</c:formatCode>
                <c:ptCount val="13"/>
                <c:pt idx="0">
                  <c:v>12</c:v>
                </c:pt>
                <c:pt idx="1">
                  <c:v>25.200000000000003</c:v>
                </c:pt>
                <c:pt idx="2">
                  <c:v>38.400000000000006</c:v>
                </c:pt>
                <c:pt idx="3">
                  <c:v>46.84</c:v>
                </c:pt>
                <c:pt idx="4">
                  <c:v>55.28</c:v>
                </c:pt>
                <c:pt idx="5">
                  <c:v>63.72</c:v>
                </c:pt>
                <c:pt idx="6">
                  <c:v>74.72</c:v>
                </c:pt>
                <c:pt idx="7">
                  <c:v>85.72</c:v>
                </c:pt>
                <c:pt idx="8">
                  <c:v>96.72</c:v>
                </c:pt>
                <c:pt idx="9">
                  <c:v>107.72</c:v>
                </c:pt>
                <c:pt idx="10">
                  <c:v>122.92</c:v>
                </c:pt>
                <c:pt idx="11">
                  <c:v>138.12</c:v>
                </c:pt>
                <c:pt idx="12">
                  <c:v>153.32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FF6-4697-9DD1-415C3FC01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636592"/>
        <c:axId val="582637232"/>
      </c:scatterChart>
      <c:valAx>
        <c:axId val="582636592"/>
        <c:scaling>
          <c:orientation val="minMax"/>
          <c:max val="4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Distance from Discharge (feet)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37232"/>
        <c:crosses val="autoZero"/>
        <c:crossBetween val="midCat"/>
        <c:majorUnit val="33.332999999999998"/>
      </c:valAx>
      <c:valAx>
        <c:axId val="58263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Height in Inches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36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Storage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'Step 1. y-Q-S-SF'!$D$8</c:f>
              <c:strCache>
                <c:ptCount val="1"/>
                <c:pt idx="0">
                  <c:v>S (ft3)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'Step 1. y-Q-S-SF'!$E$9:$E$34</c:f>
              <c:numCache>
                <c:formatCode>_(* #,##0.0_);_(* \(#,##0.0\);_(* "-"??_);_(@_)</c:formatCode>
                <c:ptCount val="26"/>
                <c:pt idx="0">
                  <c:v>1.8148148148148149</c:v>
                </c:pt>
                <c:pt idx="1">
                  <c:v>21.092918507457153</c:v>
                </c:pt>
                <c:pt idx="2">
                  <c:v>26.878707793450435</c:v>
                </c:pt>
                <c:pt idx="3">
                  <c:v>31.84386911673856</c:v>
                </c:pt>
                <c:pt idx="4">
                  <c:v>36.812155164374488</c:v>
                </c:pt>
                <c:pt idx="5">
                  <c:v>41.828344385756402</c:v>
                </c:pt>
                <c:pt idx="6">
                  <c:v>46.884692721613348</c:v>
                </c:pt>
                <c:pt idx="7">
                  <c:v>53.18204296843259</c:v>
                </c:pt>
                <c:pt idx="8">
                  <c:v>57.131717743190634</c:v>
                </c:pt>
                <c:pt idx="9">
                  <c:v>61.597000644670786</c:v>
                </c:pt>
                <c:pt idx="10">
                  <c:v>66.262725946942211</c:v>
                </c:pt>
                <c:pt idx="11">
                  <c:v>71.013533765478385</c:v>
                </c:pt>
                <c:pt idx="12">
                  <c:v>75.794325369206248</c:v>
                </c:pt>
              </c:numCache>
            </c:numRef>
          </c:xVal>
          <c:yVal>
            <c:numRef>
              <c:f>'Step 1. y-Q-S-SF'!$D$9:$D$34</c:f>
              <c:numCache>
                <c:formatCode>_(* #,##0_);_(* \(#,##0\);_(* "-"??_);_(@_)</c:formatCode>
                <c:ptCount val="26"/>
                <c:pt idx="0">
                  <c:v>163.33333333333334</c:v>
                </c:pt>
                <c:pt idx="1">
                  <c:v>1878.3181222412998</c:v>
                </c:pt>
                <c:pt idx="2">
                  <c:v>2378.9946145508511</c:v>
                </c:pt>
                <c:pt idx="3">
                  <c:v>2805.8145902169381</c:v>
                </c:pt>
                <c:pt idx="4">
                  <c:v>3232.9157910743274</c:v>
                </c:pt>
                <c:pt idx="5">
                  <c:v>3664.3282775688558</c:v>
                </c:pt>
                <c:pt idx="6">
                  <c:v>4099.3550843661369</c:v>
                </c:pt>
                <c:pt idx="7">
                  <c:v>4646.0720631500244</c:v>
                </c:pt>
                <c:pt idx="8">
                  <c:v>4981.4982494484047</c:v>
                </c:pt>
                <c:pt idx="9">
                  <c:v>5363.3291671517736</c:v>
                </c:pt>
                <c:pt idx="10">
                  <c:v>5763.1999009263573</c:v>
                </c:pt>
                <c:pt idx="11">
                  <c:v>6170.7280611647702</c:v>
                </c:pt>
                <c:pt idx="12">
                  <c:v>6580.9547620704334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56C-4238-97EE-599F4A5D1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616680"/>
        <c:axId val="670617664"/>
      </c:scatterChart>
      <c:valAx>
        <c:axId val="670616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SF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70617664"/>
        <c:crosses val="autoZero"/>
        <c:crossBetween val="midCat"/>
      </c:valAx>
      <c:valAx>
        <c:axId val="67061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Storage (cu.ft.)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7061668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Discharge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'Step 1. y-Q-S-SF'!$C$8</c:f>
              <c:strCache>
                <c:ptCount val="1"/>
                <c:pt idx="0">
                  <c:v>Q (cfs)</c:v>
                </c:pt>
              </c:strCache>
            </c:strRef>
          </c:tx>
          <c:spPr>
            <a:ln w="63500"/>
          </c:spPr>
          <c:marker>
            <c:symbol val="none"/>
          </c:marker>
          <c:xVal>
            <c:numRef>
              <c:f>'Step 1. y-Q-S-SF'!$E$9:$E$34</c:f>
              <c:numCache>
                <c:formatCode>_(* #,##0.0_);_(* \(#,##0.0\);_(* "-"??_);_(@_)</c:formatCode>
                <c:ptCount val="26"/>
                <c:pt idx="0">
                  <c:v>1.8148148148148149</c:v>
                </c:pt>
                <c:pt idx="1">
                  <c:v>21.092918507457153</c:v>
                </c:pt>
                <c:pt idx="2">
                  <c:v>26.878707793450435</c:v>
                </c:pt>
                <c:pt idx="3">
                  <c:v>31.84386911673856</c:v>
                </c:pt>
                <c:pt idx="4">
                  <c:v>36.812155164374488</c:v>
                </c:pt>
                <c:pt idx="5">
                  <c:v>41.828344385756402</c:v>
                </c:pt>
                <c:pt idx="6">
                  <c:v>46.884692721613348</c:v>
                </c:pt>
                <c:pt idx="7">
                  <c:v>53.18204296843259</c:v>
                </c:pt>
                <c:pt idx="8">
                  <c:v>57.131717743190634</c:v>
                </c:pt>
                <c:pt idx="9">
                  <c:v>61.597000644670786</c:v>
                </c:pt>
                <c:pt idx="10">
                  <c:v>66.262725946942211</c:v>
                </c:pt>
                <c:pt idx="11">
                  <c:v>71.013533765478385</c:v>
                </c:pt>
                <c:pt idx="12">
                  <c:v>75.794325369206248</c:v>
                </c:pt>
              </c:numCache>
            </c:numRef>
          </c:xVal>
          <c:yVal>
            <c:numRef>
              <c:f>'Step 1. y-Q-S-SF'!$C$9:$C$34</c:f>
              <c:numCache>
                <c:formatCode>0.00</c:formatCode>
                <c:ptCount val="26"/>
                <c:pt idx="0">
                  <c:v>0</c:v>
                </c:pt>
                <c:pt idx="1">
                  <c:v>0.22271714922048999</c:v>
                </c:pt>
                <c:pt idx="2">
                  <c:v>0.44543429844097998</c:v>
                </c:pt>
                <c:pt idx="3">
                  <c:v>0.66815144766146994</c:v>
                </c:pt>
                <c:pt idx="4">
                  <c:v>0.89086859688195996</c:v>
                </c:pt>
                <c:pt idx="5">
                  <c:v>1.1135857461024499</c:v>
                </c:pt>
                <c:pt idx="6">
                  <c:v>1.3363028953229399</c:v>
                </c:pt>
                <c:pt idx="7">
                  <c:v>1.5590200445434299</c:v>
                </c:pt>
                <c:pt idx="8">
                  <c:v>1.7817371937639199</c:v>
                </c:pt>
                <c:pt idx="9">
                  <c:v>2.0044543429844097</c:v>
                </c:pt>
                <c:pt idx="10">
                  <c:v>2.2271714922048997</c:v>
                </c:pt>
                <c:pt idx="11">
                  <c:v>2.4498886414253898</c:v>
                </c:pt>
                <c:pt idx="12">
                  <c:v>2.6726057906458798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76-4792-8089-EA2CEE7B5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616680"/>
        <c:axId val="670617664"/>
      </c:scatterChart>
      <c:valAx>
        <c:axId val="670616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SF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70617664"/>
        <c:crosses val="autoZero"/>
        <c:crossBetween val="midCat"/>
      </c:valAx>
      <c:valAx>
        <c:axId val="67061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Discharge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7061668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Maximum Depth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'Step 1. y-Q-S-SF'!$B$8</c:f>
              <c:strCache>
                <c:ptCount val="1"/>
                <c:pt idx="0">
                  <c:v>Peak Depth (in)</c:v>
                </c:pt>
              </c:strCache>
            </c:strRef>
          </c:tx>
          <c:spPr>
            <a:ln w="635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'Step 1. y-Q-S-SF'!$E$9:$E$34</c:f>
              <c:numCache>
                <c:formatCode>_(* #,##0.0_);_(* \(#,##0.0\);_(* "-"??_);_(@_)</c:formatCode>
                <c:ptCount val="26"/>
                <c:pt idx="0">
                  <c:v>1.8148148148148149</c:v>
                </c:pt>
                <c:pt idx="1">
                  <c:v>21.092918507457153</c:v>
                </c:pt>
                <c:pt idx="2">
                  <c:v>26.878707793450435</c:v>
                </c:pt>
                <c:pt idx="3">
                  <c:v>31.84386911673856</c:v>
                </c:pt>
                <c:pt idx="4">
                  <c:v>36.812155164374488</c:v>
                </c:pt>
                <c:pt idx="5">
                  <c:v>41.828344385756402</c:v>
                </c:pt>
                <c:pt idx="6">
                  <c:v>46.884692721613348</c:v>
                </c:pt>
                <c:pt idx="7">
                  <c:v>53.18204296843259</c:v>
                </c:pt>
                <c:pt idx="8">
                  <c:v>57.131717743190634</c:v>
                </c:pt>
                <c:pt idx="9">
                  <c:v>61.597000644670786</c:v>
                </c:pt>
                <c:pt idx="10">
                  <c:v>66.262725946942211</c:v>
                </c:pt>
                <c:pt idx="11">
                  <c:v>71.013533765478385</c:v>
                </c:pt>
                <c:pt idx="12">
                  <c:v>75.794325369206248</c:v>
                </c:pt>
              </c:numCache>
            </c:numRef>
          </c:xVal>
          <c:yVal>
            <c:numRef>
              <c:f>'Step 1. y-Q-S-SF'!$B$9:$B$34</c:f>
              <c:numCache>
                <c:formatCode>0.0</c:formatCode>
                <c:ptCount val="2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22.249443761265539</c:v>
                </c:pt>
                <c:pt idx="5">
                  <c:v>25.105294215307559</c:v>
                </c:pt>
                <c:pt idx="6">
                  <c:v>27.901035324868122</c:v>
                </c:pt>
                <c:pt idx="7">
                  <c:v>30.603444190090986</c:v>
                </c:pt>
                <c:pt idx="8">
                  <c:v>33.214492685503863</c:v>
                </c:pt>
                <c:pt idx="9">
                  <c:v>35.73808337665681</c:v>
                </c:pt>
                <c:pt idx="10">
                  <c:v>38.179240580728049</c:v>
                </c:pt>
                <c:pt idx="11">
                  <c:v>40.543376653477871</c:v>
                </c:pt>
                <c:pt idx="12">
                  <c:v>42.903801814775086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90-4308-8EE2-AA8D3E7BB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616680"/>
        <c:axId val="670617664"/>
      </c:scatterChart>
      <c:valAx>
        <c:axId val="670616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SF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.0_);_(* \(#,##0.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70617664"/>
        <c:crosses val="autoZero"/>
        <c:crossBetween val="midCat"/>
      </c:valAx>
      <c:valAx>
        <c:axId val="67061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Depth (in)</a:t>
                </a:r>
              </a:p>
            </c:rich>
          </c:tx>
          <c:layout>
            <c:manualLayout>
              <c:xMode val="edge"/>
              <c:yMode val="edge"/>
              <c:x val="4.1888809289156802E-2"/>
              <c:y val="0.382181627296587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7061668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1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100</a:t>
            </a:r>
            <a:r>
              <a:rPr lang="en-US" baseline="0"/>
              <a:t> Year Storm</a:t>
            </a:r>
            <a:r>
              <a:rPr lang="en-US"/>
              <a:t> - W. Washington Bv to W. Vliet St </a:t>
            </a:r>
          </a:p>
          <a:p>
            <a:pPr>
              <a:defRPr/>
            </a:pPr>
            <a:r>
              <a:rPr lang="en-US"/>
              <a:t>No</a:t>
            </a:r>
            <a:r>
              <a:rPr lang="en-US" baseline="0"/>
              <a:t> 2 stone on top of 12" of 3/8" chips</a:t>
            </a:r>
            <a:endParaRPr lang="en-US"/>
          </a:p>
        </c:rich>
      </c:tx>
      <c:layout>
        <c:manualLayout>
          <c:xMode val="edge"/>
          <c:yMode val="edge"/>
          <c:x val="0.15983468484349905"/>
          <c:y val="2.24089366877920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1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'Step 2. Hydrograph Routing'!$B$9</c:f>
              <c:strCache>
                <c:ptCount val="1"/>
                <c:pt idx="0">
                  <c:v>Inflow (cfs)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'Step 2. Hydrograph Routing'!$A$10:$A$110</c:f>
              <c:numCache>
                <c:formatCode>_(* #,##0_);_(* \(#,##0\);_(* "-"??_);_(@_)</c:formatCode>
                <c:ptCount val="101"/>
                <c:pt idx="0">
                  <c:v>0</c:v>
                </c:pt>
                <c:pt idx="1">
                  <c:v>180</c:v>
                </c:pt>
                <c:pt idx="2">
                  <c:v>360</c:v>
                </c:pt>
                <c:pt idx="3">
                  <c:v>540</c:v>
                </c:pt>
                <c:pt idx="4">
                  <c:v>720</c:v>
                </c:pt>
                <c:pt idx="5">
                  <c:v>900</c:v>
                </c:pt>
                <c:pt idx="6">
                  <c:v>1080</c:v>
                </c:pt>
                <c:pt idx="7">
                  <c:v>1260</c:v>
                </c:pt>
                <c:pt idx="8">
                  <c:v>1440</c:v>
                </c:pt>
                <c:pt idx="9">
                  <c:v>1620</c:v>
                </c:pt>
                <c:pt idx="10">
                  <c:v>1800</c:v>
                </c:pt>
                <c:pt idx="11">
                  <c:v>1980.0000000000002</c:v>
                </c:pt>
                <c:pt idx="12">
                  <c:v>2160</c:v>
                </c:pt>
                <c:pt idx="13">
                  <c:v>2340</c:v>
                </c:pt>
                <c:pt idx="14">
                  <c:v>2520</c:v>
                </c:pt>
                <c:pt idx="15">
                  <c:v>2700</c:v>
                </c:pt>
                <c:pt idx="16">
                  <c:v>2880</c:v>
                </c:pt>
                <c:pt idx="17">
                  <c:v>3060</c:v>
                </c:pt>
                <c:pt idx="18">
                  <c:v>3240</c:v>
                </c:pt>
                <c:pt idx="19">
                  <c:v>3420</c:v>
                </c:pt>
                <c:pt idx="20">
                  <c:v>3600</c:v>
                </c:pt>
                <c:pt idx="21">
                  <c:v>3780</c:v>
                </c:pt>
                <c:pt idx="22">
                  <c:v>3960</c:v>
                </c:pt>
                <c:pt idx="23">
                  <c:v>4140</c:v>
                </c:pt>
                <c:pt idx="24">
                  <c:v>4320</c:v>
                </c:pt>
                <c:pt idx="25">
                  <c:v>4500</c:v>
                </c:pt>
                <c:pt idx="26">
                  <c:v>4680</c:v>
                </c:pt>
                <c:pt idx="27">
                  <c:v>4860</c:v>
                </c:pt>
                <c:pt idx="28">
                  <c:v>5040</c:v>
                </c:pt>
                <c:pt idx="29">
                  <c:v>5220</c:v>
                </c:pt>
                <c:pt idx="30">
                  <c:v>5400</c:v>
                </c:pt>
                <c:pt idx="31">
                  <c:v>5580</c:v>
                </c:pt>
                <c:pt idx="32">
                  <c:v>5760</c:v>
                </c:pt>
                <c:pt idx="33">
                  <c:v>5940</c:v>
                </c:pt>
                <c:pt idx="34">
                  <c:v>6120</c:v>
                </c:pt>
                <c:pt idx="35">
                  <c:v>6300</c:v>
                </c:pt>
                <c:pt idx="36">
                  <c:v>6480</c:v>
                </c:pt>
                <c:pt idx="37">
                  <c:v>6660</c:v>
                </c:pt>
                <c:pt idx="38">
                  <c:v>6840</c:v>
                </c:pt>
                <c:pt idx="39">
                  <c:v>7020</c:v>
                </c:pt>
                <c:pt idx="40">
                  <c:v>7200</c:v>
                </c:pt>
                <c:pt idx="41">
                  <c:v>7380</c:v>
                </c:pt>
                <c:pt idx="42">
                  <c:v>7560</c:v>
                </c:pt>
                <c:pt idx="43">
                  <c:v>7740</c:v>
                </c:pt>
                <c:pt idx="44">
                  <c:v>7920</c:v>
                </c:pt>
                <c:pt idx="45">
                  <c:v>8100</c:v>
                </c:pt>
                <c:pt idx="46">
                  <c:v>8280</c:v>
                </c:pt>
                <c:pt idx="47">
                  <c:v>8460</c:v>
                </c:pt>
                <c:pt idx="48">
                  <c:v>8640</c:v>
                </c:pt>
                <c:pt idx="49">
                  <c:v>8820</c:v>
                </c:pt>
                <c:pt idx="50">
                  <c:v>9000</c:v>
                </c:pt>
                <c:pt idx="51">
                  <c:v>9180</c:v>
                </c:pt>
                <c:pt idx="52">
                  <c:v>9360</c:v>
                </c:pt>
                <c:pt idx="53">
                  <c:v>9540</c:v>
                </c:pt>
                <c:pt idx="54">
                  <c:v>9720</c:v>
                </c:pt>
                <c:pt idx="55">
                  <c:v>9900</c:v>
                </c:pt>
                <c:pt idx="56">
                  <c:v>10080</c:v>
                </c:pt>
                <c:pt idx="57">
                  <c:v>10260</c:v>
                </c:pt>
                <c:pt idx="58">
                  <c:v>10440</c:v>
                </c:pt>
                <c:pt idx="59">
                  <c:v>10620</c:v>
                </c:pt>
                <c:pt idx="60">
                  <c:v>10800</c:v>
                </c:pt>
                <c:pt idx="61">
                  <c:v>10980</c:v>
                </c:pt>
                <c:pt idx="62">
                  <c:v>11160</c:v>
                </c:pt>
                <c:pt idx="63">
                  <c:v>11340</c:v>
                </c:pt>
                <c:pt idx="64">
                  <c:v>11520</c:v>
                </c:pt>
                <c:pt idx="65">
                  <c:v>11700</c:v>
                </c:pt>
                <c:pt idx="66">
                  <c:v>11880</c:v>
                </c:pt>
                <c:pt idx="67">
                  <c:v>12060</c:v>
                </c:pt>
                <c:pt idx="68">
                  <c:v>12240</c:v>
                </c:pt>
                <c:pt idx="69">
                  <c:v>12420</c:v>
                </c:pt>
                <c:pt idx="70">
                  <c:v>12600</c:v>
                </c:pt>
                <c:pt idx="71">
                  <c:v>12780</c:v>
                </c:pt>
                <c:pt idx="72">
                  <c:v>12960</c:v>
                </c:pt>
                <c:pt idx="73">
                  <c:v>13140</c:v>
                </c:pt>
                <c:pt idx="74">
                  <c:v>13320</c:v>
                </c:pt>
                <c:pt idx="75">
                  <c:v>13500</c:v>
                </c:pt>
                <c:pt idx="76">
                  <c:v>13680</c:v>
                </c:pt>
                <c:pt idx="77">
                  <c:v>13860</c:v>
                </c:pt>
                <c:pt idx="78">
                  <c:v>14040</c:v>
                </c:pt>
                <c:pt idx="79">
                  <c:v>14220</c:v>
                </c:pt>
                <c:pt idx="80">
                  <c:v>14400</c:v>
                </c:pt>
                <c:pt idx="81">
                  <c:v>14580</c:v>
                </c:pt>
                <c:pt idx="82">
                  <c:v>14760</c:v>
                </c:pt>
                <c:pt idx="83">
                  <c:v>14940</c:v>
                </c:pt>
                <c:pt idx="84">
                  <c:v>15120</c:v>
                </c:pt>
                <c:pt idx="85">
                  <c:v>15300</c:v>
                </c:pt>
                <c:pt idx="86">
                  <c:v>15480</c:v>
                </c:pt>
                <c:pt idx="87">
                  <c:v>15660</c:v>
                </c:pt>
                <c:pt idx="88">
                  <c:v>15840</c:v>
                </c:pt>
                <c:pt idx="89">
                  <c:v>16020</c:v>
                </c:pt>
                <c:pt idx="90">
                  <c:v>16200</c:v>
                </c:pt>
                <c:pt idx="91">
                  <c:v>16380</c:v>
                </c:pt>
                <c:pt idx="92">
                  <c:v>16560</c:v>
                </c:pt>
                <c:pt idx="93">
                  <c:v>16740</c:v>
                </c:pt>
                <c:pt idx="94">
                  <c:v>16920</c:v>
                </c:pt>
                <c:pt idx="95">
                  <c:v>17100</c:v>
                </c:pt>
                <c:pt idx="96">
                  <c:v>17280</c:v>
                </c:pt>
                <c:pt idx="97">
                  <c:v>17460</c:v>
                </c:pt>
                <c:pt idx="98">
                  <c:v>17640</c:v>
                </c:pt>
                <c:pt idx="99">
                  <c:v>17820</c:v>
                </c:pt>
                <c:pt idx="100">
                  <c:v>18000</c:v>
                </c:pt>
              </c:numCache>
            </c:numRef>
          </c:xVal>
          <c:yVal>
            <c:numRef>
              <c:f>'Step 2. Hydrograph Routing'!$B$10:$B$110</c:f>
              <c:numCache>
                <c:formatCode>_(* #,##0.00_);_(* \(#,##0.00\);_(* "-"??_);_(@_)</c:formatCode>
                <c:ptCount val="101"/>
                <c:pt idx="0">
                  <c:v>0</c:v>
                </c:pt>
                <c:pt idx="1">
                  <c:v>3.5464262311644883</c:v>
                </c:pt>
                <c:pt idx="2">
                  <c:v>5.875508534141991</c:v>
                </c:pt>
                <c:pt idx="3">
                  <c:v>3.95715338242701</c:v>
                </c:pt>
                <c:pt idx="4">
                  <c:v>3.8089574844540031</c:v>
                </c:pt>
                <c:pt idx="5">
                  <c:v>3.5431601746777708</c:v>
                </c:pt>
                <c:pt idx="6">
                  <c:v>2.7392974573844597</c:v>
                </c:pt>
                <c:pt idx="7">
                  <c:v>2.3297781023171948</c:v>
                </c:pt>
                <c:pt idx="8">
                  <c:v>1.8917183575343666</c:v>
                </c:pt>
                <c:pt idx="9">
                  <c:v>1.9145616453942704</c:v>
                </c:pt>
                <c:pt idx="10">
                  <c:v>1.4499355147462145</c:v>
                </c:pt>
                <c:pt idx="11">
                  <c:v>0.97294674085699473</c:v>
                </c:pt>
                <c:pt idx="12">
                  <c:v>0.97780149044438769</c:v>
                </c:pt>
                <c:pt idx="13">
                  <c:v>0.98249086912881367</c:v>
                </c:pt>
                <c:pt idx="14">
                  <c:v>0.98702252969301796</c:v>
                </c:pt>
                <c:pt idx="15">
                  <c:v>0.99140366540803715</c:v>
                </c:pt>
                <c:pt idx="16">
                  <c:v>0.99564104516884022</c:v>
                </c:pt>
                <c:pt idx="17">
                  <c:v>0.99974104524398033</c:v>
                </c:pt>
                <c:pt idx="18">
                  <c:v>1.0037096780433075</c:v>
                </c:pt>
                <c:pt idx="19">
                  <c:v>0.50330358445632495</c:v>
                </c:pt>
                <c:pt idx="20">
                  <c:v>0.50424903379435282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70-45B3-BDAE-274BF02E30E6}"/>
            </c:ext>
          </c:extLst>
        </c:ser>
        <c:ser>
          <c:idx val="1"/>
          <c:order val="1"/>
          <c:tx>
            <c:strRef>
              <c:f>'Step 2. Hydrograph Routing'!$E$9</c:f>
              <c:strCache>
                <c:ptCount val="1"/>
                <c:pt idx="0">
                  <c:v>Outflow (cfs)</c:v>
                </c:pt>
              </c:strCache>
            </c:strRef>
          </c:tx>
          <c:spPr>
            <a:ln w="6350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'Step 2. Hydrograph Routing'!$A$10:$A$110</c:f>
              <c:numCache>
                <c:formatCode>_(* #,##0_);_(* \(#,##0\);_(* "-"??_);_(@_)</c:formatCode>
                <c:ptCount val="101"/>
                <c:pt idx="0">
                  <c:v>0</c:v>
                </c:pt>
                <c:pt idx="1">
                  <c:v>180</c:v>
                </c:pt>
                <c:pt idx="2">
                  <c:v>360</c:v>
                </c:pt>
                <c:pt idx="3">
                  <c:v>540</c:v>
                </c:pt>
                <c:pt idx="4">
                  <c:v>720</c:v>
                </c:pt>
                <c:pt idx="5">
                  <c:v>900</c:v>
                </c:pt>
                <c:pt idx="6">
                  <c:v>1080</c:v>
                </c:pt>
                <c:pt idx="7">
                  <c:v>1260</c:v>
                </c:pt>
                <c:pt idx="8">
                  <c:v>1440</c:v>
                </c:pt>
                <c:pt idx="9">
                  <c:v>1620</c:v>
                </c:pt>
                <c:pt idx="10">
                  <c:v>1800</c:v>
                </c:pt>
                <c:pt idx="11">
                  <c:v>1980.0000000000002</c:v>
                </c:pt>
                <c:pt idx="12">
                  <c:v>2160</c:v>
                </c:pt>
                <c:pt idx="13">
                  <c:v>2340</c:v>
                </c:pt>
                <c:pt idx="14">
                  <c:v>2520</c:v>
                </c:pt>
                <c:pt idx="15">
                  <c:v>2700</c:v>
                </c:pt>
                <c:pt idx="16">
                  <c:v>2880</c:v>
                </c:pt>
                <c:pt idx="17">
                  <c:v>3060</c:v>
                </c:pt>
                <c:pt idx="18">
                  <c:v>3240</c:v>
                </c:pt>
                <c:pt idx="19">
                  <c:v>3420</c:v>
                </c:pt>
                <c:pt idx="20">
                  <c:v>3600</c:v>
                </c:pt>
                <c:pt idx="21">
                  <c:v>3780</c:v>
                </c:pt>
                <c:pt idx="22">
                  <c:v>3960</c:v>
                </c:pt>
                <c:pt idx="23">
                  <c:v>4140</c:v>
                </c:pt>
                <c:pt idx="24">
                  <c:v>4320</c:v>
                </c:pt>
                <c:pt idx="25">
                  <c:v>4500</c:v>
                </c:pt>
                <c:pt idx="26">
                  <c:v>4680</c:v>
                </c:pt>
                <c:pt idx="27">
                  <c:v>4860</c:v>
                </c:pt>
                <c:pt idx="28">
                  <c:v>5040</c:v>
                </c:pt>
                <c:pt idx="29">
                  <c:v>5220</c:v>
                </c:pt>
                <c:pt idx="30">
                  <c:v>5400</c:v>
                </c:pt>
                <c:pt idx="31">
                  <c:v>5580</c:v>
                </c:pt>
                <c:pt idx="32">
                  <c:v>5760</c:v>
                </c:pt>
                <c:pt idx="33">
                  <c:v>5940</c:v>
                </c:pt>
                <c:pt idx="34">
                  <c:v>6120</c:v>
                </c:pt>
                <c:pt idx="35">
                  <c:v>6300</c:v>
                </c:pt>
                <c:pt idx="36">
                  <c:v>6480</c:v>
                </c:pt>
                <c:pt idx="37">
                  <c:v>6660</c:v>
                </c:pt>
                <c:pt idx="38">
                  <c:v>6840</c:v>
                </c:pt>
                <c:pt idx="39">
                  <c:v>7020</c:v>
                </c:pt>
                <c:pt idx="40">
                  <c:v>7200</c:v>
                </c:pt>
                <c:pt idx="41">
                  <c:v>7380</c:v>
                </c:pt>
                <c:pt idx="42">
                  <c:v>7560</c:v>
                </c:pt>
                <c:pt idx="43">
                  <c:v>7740</c:v>
                </c:pt>
                <c:pt idx="44">
                  <c:v>7920</c:v>
                </c:pt>
                <c:pt idx="45">
                  <c:v>8100</c:v>
                </c:pt>
                <c:pt idx="46">
                  <c:v>8280</c:v>
                </c:pt>
                <c:pt idx="47">
                  <c:v>8460</c:v>
                </c:pt>
                <c:pt idx="48">
                  <c:v>8640</c:v>
                </c:pt>
                <c:pt idx="49">
                  <c:v>8820</c:v>
                </c:pt>
                <c:pt idx="50">
                  <c:v>9000</c:v>
                </c:pt>
                <c:pt idx="51">
                  <c:v>9180</c:v>
                </c:pt>
                <c:pt idx="52">
                  <c:v>9360</c:v>
                </c:pt>
                <c:pt idx="53">
                  <c:v>9540</c:v>
                </c:pt>
                <c:pt idx="54">
                  <c:v>9720</c:v>
                </c:pt>
                <c:pt idx="55">
                  <c:v>9900</c:v>
                </c:pt>
                <c:pt idx="56">
                  <c:v>10080</c:v>
                </c:pt>
                <c:pt idx="57">
                  <c:v>10260</c:v>
                </c:pt>
                <c:pt idx="58">
                  <c:v>10440</c:v>
                </c:pt>
                <c:pt idx="59">
                  <c:v>10620</c:v>
                </c:pt>
                <c:pt idx="60">
                  <c:v>10800</c:v>
                </c:pt>
                <c:pt idx="61">
                  <c:v>10980</c:v>
                </c:pt>
                <c:pt idx="62">
                  <c:v>11160</c:v>
                </c:pt>
                <c:pt idx="63">
                  <c:v>11340</c:v>
                </c:pt>
                <c:pt idx="64">
                  <c:v>11520</c:v>
                </c:pt>
                <c:pt idx="65">
                  <c:v>11700</c:v>
                </c:pt>
                <c:pt idx="66">
                  <c:v>11880</c:v>
                </c:pt>
                <c:pt idx="67">
                  <c:v>12060</c:v>
                </c:pt>
                <c:pt idx="68">
                  <c:v>12240</c:v>
                </c:pt>
                <c:pt idx="69">
                  <c:v>12420</c:v>
                </c:pt>
                <c:pt idx="70">
                  <c:v>12600</c:v>
                </c:pt>
                <c:pt idx="71">
                  <c:v>12780</c:v>
                </c:pt>
                <c:pt idx="72">
                  <c:v>12960</c:v>
                </c:pt>
                <c:pt idx="73">
                  <c:v>13140</c:v>
                </c:pt>
                <c:pt idx="74">
                  <c:v>13320</c:v>
                </c:pt>
                <c:pt idx="75">
                  <c:v>13500</c:v>
                </c:pt>
                <c:pt idx="76">
                  <c:v>13680</c:v>
                </c:pt>
                <c:pt idx="77">
                  <c:v>13860</c:v>
                </c:pt>
                <c:pt idx="78">
                  <c:v>14040</c:v>
                </c:pt>
                <c:pt idx="79">
                  <c:v>14220</c:v>
                </c:pt>
                <c:pt idx="80">
                  <c:v>14400</c:v>
                </c:pt>
                <c:pt idx="81">
                  <c:v>14580</c:v>
                </c:pt>
                <c:pt idx="82">
                  <c:v>14760</c:v>
                </c:pt>
                <c:pt idx="83">
                  <c:v>14940</c:v>
                </c:pt>
                <c:pt idx="84">
                  <c:v>15120</c:v>
                </c:pt>
                <c:pt idx="85">
                  <c:v>15300</c:v>
                </c:pt>
                <c:pt idx="86">
                  <c:v>15480</c:v>
                </c:pt>
                <c:pt idx="87">
                  <c:v>15660</c:v>
                </c:pt>
                <c:pt idx="88">
                  <c:v>15840</c:v>
                </c:pt>
                <c:pt idx="89">
                  <c:v>16020</c:v>
                </c:pt>
                <c:pt idx="90">
                  <c:v>16200</c:v>
                </c:pt>
                <c:pt idx="91">
                  <c:v>16380</c:v>
                </c:pt>
                <c:pt idx="92">
                  <c:v>16560</c:v>
                </c:pt>
                <c:pt idx="93">
                  <c:v>16740</c:v>
                </c:pt>
                <c:pt idx="94">
                  <c:v>16920</c:v>
                </c:pt>
                <c:pt idx="95">
                  <c:v>17100</c:v>
                </c:pt>
                <c:pt idx="96">
                  <c:v>17280</c:v>
                </c:pt>
                <c:pt idx="97">
                  <c:v>17460</c:v>
                </c:pt>
                <c:pt idx="98">
                  <c:v>17640</c:v>
                </c:pt>
                <c:pt idx="99">
                  <c:v>17820</c:v>
                </c:pt>
                <c:pt idx="100">
                  <c:v>18000</c:v>
                </c:pt>
              </c:numCache>
            </c:numRef>
          </c:xVal>
          <c:yVal>
            <c:numRef>
              <c:f>'Step 2. Hydrograph Routing'!$E$10:$E$110</c:f>
              <c:numCache>
                <c:formatCode>0.00</c:formatCode>
                <c:ptCount val="101"/>
                <c:pt idx="0">
                  <c:v>0</c:v>
                </c:pt>
                <c:pt idx="1">
                  <c:v>4.0971350331888472E-2</c:v>
                </c:pt>
                <c:pt idx="2">
                  <c:v>0.14887493045284916</c:v>
                </c:pt>
                <c:pt idx="3">
                  <c:v>0.34371196016232508</c:v>
                </c:pt>
                <c:pt idx="4">
                  <c:v>0.64442097735682446</c:v>
                </c:pt>
                <c:pt idx="5">
                  <c:v>0.91599670825923885</c:v>
                </c:pt>
                <c:pt idx="6">
                  <c:v>1.1135957732797728</c:v>
                </c:pt>
                <c:pt idx="7">
                  <c:v>1.2387723362419893</c:v>
                </c:pt>
                <c:pt idx="8">
                  <c:v>1.3155882406578503</c:v>
                </c:pt>
                <c:pt idx="9">
                  <c:v>1.3612300774831199</c:v>
                </c:pt>
                <c:pt idx="10">
                  <c:v>1.3839368741328208</c:v>
                </c:pt>
                <c:pt idx="11">
                  <c:v>1.371735627776878</c:v>
                </c:pt>
                <c:pt idx="12">
                  <c:v>1.3436995482889837</c:v>
                </c:pt>
                <c:pt idx="13">
                  <c:v>1.3134880460283822</c:v>
                </c:pt>
                <c:pt idx="14">
                  <c:v>1.2845287641455025</c:v>
                </c:pt>
                <c:pt idx="15">
                  <c:v>1.2585132054792763</c:v>
                </c:pt>
                <c:pt idx="16">
                  <c:v>1.2351690832772939</c:v>
                </c:pt>
                <c:pt idx="17">
                  <c:v>1.2142486766405314</c:v>
                </c:pt>
                <c:pt idx="18">
                  <c:v>1.1955266330964436</c:v>
                </c:pt>
                <c:pt idx="19">
                  <c:v>1.1565872926196044</c:v>
                </c:pt>
                <c:pt idx="20">
                  <c:v>1.0989623734506828</c:v>
                </c:pt>
                <c:pt idx="21">
                  <c:v>1.0237637296436901</c:v>
                </c:pt>
                <c:pt idx="22">
                  <c:v>0.93285418485631699</c:v>
                </c:pt>
                <c:pt idx="23">
                  <c:v>0.84962346856927751</c:v>
                </c:pt>
                <c:pt idx="24">
                  <c:v>0.7734500296745449</c:v>
                </c:pt>
                <c:pt idx="25">
                  <c:v>0.70410596050381546</c:v>
                </c:pt>
                <c:pt idx="26">
                  <c:v>0.64096186987116466</c:v>
                </c:pt>
                <c:pt idx="27">
                  <c:v>0.5834599314156369</c:v>
                </c:pt>
                <c:pt idx="28">
                  <c:v>0.53111660391899174</c:v>
                </c:pt>
                <c:pt idx="29">
                  <c:v>0.48346909833898344</c:v>
                </c:pt>
                <c:pt idx="30">
                  <c:v>0.44085328106654598</c:v>
                </c:pt>
                <c:pt idx="31">
                  <c:v>0.40691302464506296</c:v>
                </c:pt>
                <c:pt idx="32">
                  <c:v>0.37558574867632644</c:v>
                </c:pt>
                <c:pt idx="33">
                  <c:v>0.34667028594575633</c:v>
                </c:pt>
                <c:pt idx="34">
                  <c:v>0.31998095662911297</c:v>
                </c:pt>
                <c:pt idx="35">
                  <c:v>0.29534637595476798</c:v>
                </c:pt>
                <c:pt idx="36">
                  <c:v>0.27260835366125258</c:v>
                </c:pt>
                <c:pt idx="37">
                  <c:v>0.2516208781829774</c:v>
                </c:pt>
                <c:pt idx="38">
                  <c:v>0.23224917904110376</c:v>
                </c:pt>
                <c:pt idx="39">
                  <c:v>0.22021164168251439</c:v>
                </c:pt>
                <c:pt idx="40">
                  <c:v>0.21512349506367323</c:v>
                </c:pt>
                <c:pt idx="41">
                  <c:v>0.21015291369168743</c:v>
                </c:pt>
                <c:pt idx="42">
                  <c:v>0.20529718113790357</c:v>
                </c:pt>
                <c:pt idx="43">
                  <c:v>0.20055364373868445</c:v>
                </c:pt>
                <c:pt idx="44">
                  <c:v>0.19591970914517887</c:v>
                </c:pt>
                <c:pt idx="45">
                  <c:v>0.19139284490659969</c:v>
                </c:pt>
                <c:pt idx="46">
                  <c:v>0.18697057708623666</c:v>
                </c:pt>
                <c:pt idx="47">
                  <c:v>0.1826504889094468</c:v>
                </c:pt>
                <c:pt idx="48">
                  <c:v>0.1784302194428844</c:v>
                </c:pt>
                <c:pt idx="49">
                  <c:v>0.17430746230424815</c:v>
                </c:pt>
                <c:pt idx="50">
                  <c:v>0.17027996440184018</c:v>
                </c:pt>
                <c:pt idx="51">
                  <c:v>0.16634552470324904</c:v>
                </c:pt>
                <c:pt idx="52">
                  <c:v>0.16250199303248264</c:v>
                </c:pt>
                <c:pt idx="53">
                  <c:v>0.15874726889489482</c:v>
                </c:pt>
                <c:pt idx="54">
                  <c:v>0.1550793003292622</c:v>
                </c:pt>
                <c:pt idx="55">
                  <c:v>0.15149608278638493</c:v>
                </c:pt>
                <c:pt idx="56">
                  <c:v>0.14799565803359843</c:v>
                </c:pt>
                <c:pt idx="57">
                  <c:v>0.14457611308459667</c:v>
                </c:pt>
                <c:pt idx="58">
                  <c:v>0.14123557915398299</c:v>
                </c:pt>
                <c:pt idx="59">
                  <c:v>0.13797223063597647</c:v>
                </c:pt>
                <c:pt idx="60">
                  <c:v>0.1347842841067165</c:v>
                </c:pt>
                <c:pt idx="61">
                  <c:v>0.13166999734961915</c:v>
                </c:pt>
                <c:pt idx="62">
                  <c:v>0.12862766840325407</c:v>
                </c:pt>
                <c:pt idx="63">
                  <c:v>0.12565563463122026</c:v>
                </c:pt>
                <c:pt idx="64">
                  <c:v>0.12275227181351349</c:v>
                </c:pt>
                <c:pt idx="65">
                  <c:v>0.11991599325888795</c:v>
                </c:pt>
                <c:pt idx="66">
                  <c:v>0.11714524893772775</c:v>
                </c:pt>
                <c:pt idx="67">
                  <c:v>0.11443852463495381</c:v>
                </c:pt>
                <c:pt idx="68">
                  <c:v>0.11179434112250357</c:v>
                </c:pt>
                <c:pt idx="69">
                  <c:v>0.10921125335093092</c:v>
                </c:pt>
                <c:pt idx="70">
                  <c:v>0.10668784965968515</c:v>
                </c:pt>
                <c:pt idx="71">
                  <c:v>0.10422275100563676</c:v>
                </c:pt>
                <c:pt idx="72">
                  <c:v>0.10181461020942852</c:v>
                </c:pt>
                <c:pt idx="73">
                  <c:v>9.9462111219240618E-2</c:v>
                </c:pt>
                <c:pt idx="74">
                  <c:v>9.716396839156663E-2</c:v>
                </c:pt>
                <c:pt idx="75">
                  <c:v>9.4918925788607847E-2</c:v>
                </c:pt>
                <c:pt idx="76">
                  <c:v>9.272575649190172E-2</c:v>
                </c:pt>
                <c:pt idx="77">
                  <c:v>9.0583261931809531E-2</c:v>
                </c:pt>
                <c:pt idx="78">
                  <c:v>8.8490271232496587E-2</c:v>
                </c:pt>
                <c:pt idx="79">
                  <c:v>8.6445640572047205E-2</c:v>
                </c:pt>
                <c:pt idx="80">
                  <c:v>8.4448252557364656E-2</c:v>
                </c:pt>
                <c:pt idx="81">
                  <c:v>8.2497015613514579E-2</c:v>
                </c:pt>
                <c:pt idx="82">
                  <c:v>8.0590863387177844E-2</c:v>
                </c:pt>
                <c:pt idx="83">
                  <c:v>7.8728754163887332E-2</c:v>
                </c:pt>
                <c:pt idx="84">
                  <c:v>7.6909670298729582E-2</c:v>
                </c:pt>
                <c:pt idx="85">
                  <c:v>7.5132617660200782E-2</c:v>
                </c:pt>
                <c:pt idx="86">
                  <c:v>7.3396625086912623E-2</c:v>
                </c:pt>
                <c:pt idx="87">
                  <c:v>7.1700743856851476E-2</c:v>
                </c:pt>
                <c:pt idx="88">
                  <c:v>7.0044047168900656E-2</c:v>
                </c:pt>
                <c:pt idx="89">
                  <c:v>6.8425629636342522E-2</c:v>
                </c:pt>
                <c:pt idx="90">
                  <c:v>6.6844606792063541E-2</c:v>
                </c:pt>
                <c:pt idx="91">
                  <c:v>6.5300114605191972E-2</c:v>
                </c:pt>
                <c:pt idx="92">
                  <c:v>6.3791309008903965E-2</c:v>
                </c:pt>
                <c:pt idx="93">
                  <c:v>6.2317365439140016E-2</c:v>
                </c:pt>
                <c:pt idx="94">
                  <c:v>6.0877478383979722E-2</c:v>
                </c:pt>
                <c:pt idx="95">
                  <c:v>5.9470860943428586E-2</c:v>
                </c:pt>
                <c:pt idx="96">
                  <c:v>5.8096744399376204E-2</c:v>
                </c:pt>
                <c:pt idx="97">
                  <c:v>5.675437779549089E-2</c:v>
                </c:pt>
                <c:pt idx="98">
                  <c:v>5.544302752682119E-2</c:v>
                </c:pt>
                <c:pt idx="99">
                  <c:v>5.4161976938879849E-2</c:v>
                </c:pt>
                <c:pt idx="100">
                  <c:v>5.2910525935991326E-2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70-45B3-BDAE-274BF02E3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409336"/>
        <c:axId val="526407040"/>
      </c:scatterChart>
      <c:scatterChart>
        <c:scatterStyle val="smoothMarker"/>
        <c:varyColors val="0"/>
        <c:ser>
          <c:idx val="2"/>
          <c:order val="2"/>
          <c:tx>
            <c:strRef>
              <c:f>'Step 2. Hydrograph Routing'!$H$9</c:f>
              <c:strCache>
                <c:ptCount val="1"/>
                <c:pt idx="0">
                  <c:v>Max h (in.)</c:v>
                </c:pt>
              </c:strCache>
            </c:strRef>
          </c:tx>
          <c:spPr>
            <a:ln w="63500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'Step 2. Hydrograph Routing'!$A$10:$A$30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180</c:v>
                </c:pt>
                <c:pt idx="2">
                  <c:v>360</c:v>
                </c:pt>
                <c:pt idx="3">
                  <c:v>540</c:v>
                </c:pt>
                <c:pt idx="4">
                  <c:v>720</c:v>
                </c:pt>
                <c:pt idx="5">
                  <c:v>900</c:v>
                </c:pt>
                <c:pt idx="6">
                  <c:v>1080</c:v>
                </c:pt>
                <c:pt idx="7">
                  <c:v>1260</c:v>
                </c:pt>
                <c:pt idx="8">
                  <c:v>1440</c:v>
                </c:pt>
                <c:pt idx="9">
                  <c:v>1620</c:v>
                </c:pt>
                <c:pt idx="10">
                  <c:v>1800</c:v>
                </c:pt>
                <c:pt idx="11">
                  <c:v>1980.0000000000002</c:v>
                </c:pt>
                <c:pt idx="12">
                  <c:v>2160</c:v>
                </c:pt>
                <c:pt idx="13">
                  <c:v>2340</c:v>
                </c:pt>
                <c:pt idx="14">
                  <c:v>2520</c:v>
                </c:pt>
                <c:pt idx="15">
                  <c:v>2700</c:v>
                </c:pt>
                <c:pt idx="16">
                  <c:v>2880</c:v>
                </c:pt>
                <c:pt idx="17">
                  <c:v>3060</c:v>
                </c:pt>
                <c:pt idx="18">
                  <c:v>3240</c:v>
                </c:pt>
                <c:pt idx="19">
                  <c:v>3420</c:v>
                </c:pt>
                <c:pt idx="20">
                  <c:v>3600</c:v>
                </c:pt>
              </c:numCache>
            </c:numRef>
          </c:xVal>
          <c:yVal>
            <c:numRef>
              <c:f>'Step 2. Hydrograph Routing'!$H$10:$H$30</c:f>
              <c:numCache>
                <c:formatCode>_(* #,##0.0_);_(* \(#,##0.0\);_(* "-"??_);_(@_)</c:formatCode>
                <c:ptCount val="2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22.6</c:v>
                </c:pt>
                <c:pt idx="6">
                  <c:v>25.1</c:v>
                </c:pt>
                <c:pt idx="7">
                  <c:v>26.7</c:v>
                </c:pt>
                <c:pt idx="8">
                  <c:v>27.6</c:v>
                </c:pt>
                <c:pt idx="9">
                  <c:v>28.2</c:v>
                </c:pt>
                <c:pt idx="10">
                  <c:v>28.5</c:v>
                </c:pt>
                <c:pt idx="11">
                  <c:v>28.3</c:v>
                </c:pt>
                <c:pt idx="12">
                  <c:v>28</c:v>
                </c:pt>
                <c:pt idx="13">
                  <c:v>27.6</c:v>
                </c:pt>
                <c:pt idx="14">
                  <c:v>27.3</c:v>
                </c:pt>
                <c:pt idx="15">
                  <c:v>26.9</c:v>
                </c:pt>
                <c:pt idx="16">
                  <c:v>26.6</c:v>
                </c:pt>
                <c:pt idx="17">
                  <c:v>26.4</c:v>
                </c:pt>
                <c:pt idx="18">
                  <c:v>26.1</c:v>
                </c:pt>
                <c:pt idx="19">
                  <c:v>25.6</c:v>
                </c:pt>
                <c:pt idx="20">
                  <c:v>24.9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11-4440-A7F4-941286BA8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5921360"/>
        <c:axId val="663718608"/>
      </c:scatterChart>
      <c:valAx>
        <c:axId val="526409336"/>
        <c:scaling>
          <c:orientation val="minMax"/>
          <c:max val="36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(seconds)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407040"/>
        <c:crosses val="autoZero"/>
        <c:crossBetween val="midCat"/>
        <c:majorUnit val="600"/>
      </c:valAx>
      <c:valAx>
        <c:axId val="52640704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 (cfs), Q (cfs)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409336"/>
        <c:crosses val="autoZero"/>
        <c:crossBetween val="midCat"/>
      </c:valAx>
      <c:valAx>
        <c:axId val="663718608"/>
        <c:scaling>
          <c:orientation val="minMax"/>
          <c:max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Max Depth (inches)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_);_(* \(#,##0.0\);_(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921360"/>
        <c:crosses val="max"/>
        <c:crossBetween val="midCat"/>
      </c:valAx>
      <c:valAx>
        <c:axId val="655921360"/>
        <c:scaling>
          <c:orientation val="minMax"/>
        </c:scaling>
        <c:delete val="1"/>
        <c:axPos val="b"/>
        <c:numFmt formatCode="_(* #,##0_);_(* \(#,##0\);_(* &quot;-&quot;??_);_(@_)" sourceLinked="1"/>
        <c:majorTickMark val="out"/>
        <c:minorTickMark val="none"/>
        <c:tickLblPos val="nextTo"/>
        <c:crossAx val="663718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463550</xdr:colOff>
      <xdr:row>5</xdr:row>
      <xdr:rowOff>34925</xdr:rowOff>
    </xdr:from>
    <xdr:to>
      <xdr:col>22</xdr:col>
      <xdr:colOff>311150</xdr:colOff>
      <xdr:row>31</xdr:row>
      <xdr:rowOff>24765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D03D88-2024-495B-ACE7-644CFD29A9C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6850" y="955675"/>
          <a:ext cx="5943600" cy="4777740"/>
        </a:xfrm>
        <a:prstGeom prst="rect">
          <a:avLst/>
        </a:prstGeom>
      </xdr:spPr>
    </xdr:pic>
    <xdr:clientData/>
  </xdr:twoCellAnchor>
  <xdr:twoCellAnchor>
    <xdr:from>
      <xdr:col>0</xdr:col>
      <xdr:colOff>422274</xdr:colOff>
      <xdr:row>34</xdr:row>
      <xdr:rowOff>31750</xdr:rowOff>
    </xdr:from>
    <xdr:to>
      <xdr:col>11</xdr:col>
      <xdr:colOff>520699</xdr:colOff>
      <xdr:row>54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F2653AB-7DD5-1923-7F05-25662EF03F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55</xdr:row>
      <xdr:rowOff>1</xdr:rowOff>
    </xdr:from>
    <xdr:to>
      <xdr:col>13</xdr:col>
      <xdr:colOff>238125</xdr:colOff>
      <xdr:row>67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92323B-F541-4B6D-AB26-E6FD4654C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73</xdr:row>
      <xdr:rowOff>38100</xdr:rowOff>
    </xdr:from>
    <xdr:to>
      <xdr:col>10</xdr:col>
      <xdr:colOff>381000</xdr:colOff>
      <xdr:row>108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C922AC-6392-4F5A-8445-0F7BD04BA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8</xdr:row>
      <xdr:rowOff>140970</xdr:rowOff>
    </xdr:from>
    <xdr:to>
      <xdr:col>13</xdr:col>
      <xdr:colOff>320040</xdr:colOff>
      <xdr:row>23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13</xdr:col>
      <xdr:colOff>304800</xdr:colOff>
      <xdr:row>40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41</xdr:row>
      <xdr:rowOff>0</xdr:rowOff>
    </xdr:from>
    <xdr:to>
      <xdr:col>13</xdr:col>
      <xdr:colOff>304800</xdr:colOff>
      <xdr:row>56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155575</xdr:colOff>
      <xdr:row>0</xdr:row>
      <xdr:rowOff>0</xdr:rowOff>
    </xdr:from>
    <xdr:to>
      <xdr:col>20</xdr:col>
      <xdr:colOff>597535</xdr:colOff>
      <xdr:row>28</xdr:row>
      <xdr:rowOff>161924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E2F7C-C9ED-4C96-8A56-D45D331B33E0}">
  <dimension ref="A1:L32"/>
  <sheetViews>
    <sheetView tabSelected="1" workbookViewId="0">
      <selection activeCell="B27" sqref="B27"/>
    </sheetView>
  </sheetViews>
  <sheetFormatPr defaultRowHeight="15" x14ac:dyDescent="0.25"/>
  <cols>
    <col min="1" max="1" width="10.28515625" customWidth="1"/>
    <col min="2" max="2" width="10.140625" customWidth="1"/>
    <col min="3" max="3" width="2.7109375" customWidth="1"/>
    <col min="4" max="4" width="10.7109375" customWidth="1"/>
    <col min="5" max="5" width="9.42578125" customWidth="1"/>
    <col min="6" max="6" width="9.5703125" bestFit="1" customWidth="1"/>
    <col min="12" max="12" width="10.140625" customWidth="1"/>
  </cols>
  <sheetData>
    <row r="1" spans="1:12" x14ac:dyDescent="0.25">
      <c r="A1" t="s">
        <v>0</v>
      </c>
    </row>
    <row r="3" spans="1:12" x14ac:dyDescent="0.25">
      <c r="D3" s="17"/>
      <c r="E3" s="17"/>
      <c r="F3" s="20" t="s">
        <v>1</v>
      </c>
      <c r="G3" s="20" t="s">
        <v>2</v>
      </c>
      <c r="H3" s="17"/>
      <c r="I3" s="17"/>
    </row>
    <row r="4" spans="1:12" x14ac:dyDescent="0.25">
      <c r="D4" s="20" t="s">
        <v>3</v>
      </c>
      <c r="E4" s="17"/>
      <c r="F4" s="17">
        <v>98</v>
      </c>
      <c r="G4" s="17">
        <v>74</v>
      </c>
      <c r="H4" s="17"/>
      <c r="I4" s="17"/>
    </row>
    <row r="5" spans="1:12" x14ac:dyDescent="0.25">
      <c r="A5" t="s">
        <v>4</v>
      </c>
      <c r="B5" t="s">
        <v>5</v>
      </c>
      <c r="D5" s="20" t="s">
        <v>6</v>
      </c>
      <c r="E5" s="17"/>
      <c r="F5" s="12">
        <f>1000/F4-10</f>
        <v>0.20408163265306101</v>
      </c>
      <c r="G5" s="12">
        <f>1000/G4-10</f>
        <v>3.513513513513514</v>
      </c>
      <c r="H5" s="17"/>
      <c r="I5" s="17"/>
    </row>
    <row r="6" spans="1:12" x14ac:dyDescent="0.25">
      <c r="A6">
        <v>1</v>
      </c>
      <c r="B6">
        <v>1.06</v>
      </c>
      <c r="D6" s="20" t="s">
        <v>7</v>
      </c>
      <c r="E6" s="17"/>
      <c r="F6" s="12">
        <f>0.2*F5</f>
        <v>4.0816326530612207E-2</v>
      </c>
      <c r="G6" s="12">
        <f>0.2*G5</f>
        <v>0.70270270270270285</v>
      </c>
      <c r="H6" s="17"/>
      <c r="I6" s="17"/>
    </row>
    <row r="7" spans="1:12" x14ac:dyDescent="0.25">
      <c r="A7">
        <v>2</v>
      </c>
      <c r="B7">
        <v>1.27</v>
      </c>
      <c r="D7" s="20" t="s">
        <v>8</v>
      </c>
      <c r="E7" s="12">
        <v>1</v>
      </c>
      <c r="F7" s="18">
        <v>0.6</v>
      </c>
      <c r="G7" s="19">
        <v>0.4</v>
      </c>
      <c r="H7" s="17"/>
      <c r="I7" s="17"/>
    </row>
    <row r="8" spans="1:12" x14ac:dyDescent="0.25">
      <c r="A8">
        <v>10</v>
      </c>
      <c r="B8">
        <v>1.91</v>
      </c>
      <c r="D8" s="20" t="s">
        <v>5</v>
      </c>
      <c r="E8" s="17">
        <v>2.97</v>
      </c>
      <c r="F8" s="17"/>
      <c r="G8" s="17"/>
      <c r="H8" s="17"/>
      <c r="I8" s="17"/>
    </row>
    <row r="9" spans="1:12" x14ac:dyDescent="0.25">
      <c r="A9">
        <v>100</v>
      </c>
      <c r="B9">
        <v>2.97</v>
      </c>
      <c r="D9" s="21" t="s">
        <v>9</v>
      </c>
      <c r="E9" s="17">
        <v>0.05</v>
      </c>
      <c r="F9" s="17"/>
      <c r="G9" s="17"/>
      <c r="H9" s="17"/>
      <c r="I9" s="17"/>
    </row>
    <row r="10" spans="1:12" x14ac:dyDescent="0.25">
      <c r="F10" s="3" t="s">
        <v>1</v>
      </c>
      <c r="G10" s="3" t="s">
        <v>2</v>
      </c>
      <c r="H10" s="3" t="s">
        <v>10</v>
      </c>
      <c r="I10" s="3" t="s">
        <v>10</v>
      </c>
    </row>
    <row r="11" spans="1:12" x14ac:dyDescent="0.25">
      <c r="A11" s="3" t="s">
        <v>11</v>
      </c>
      <c r="B11" s="3" t="s">
        <v>12</v>
      </c>
      <c r="C11" s="3"/>
      <c r="D11" s="3" t="s">
        <v>13</v>
      </c>
      <c r="E11" s="8" t="s">
        <v>14</v>
      </c>
      <c r="F11" s="8" t="s">
        <v>15</v>
      </c>
      <c r="G11" s="8" t="s">
        <v>15</v>
      </c>
      <c r="H11" s="8" t="s">
        <v>15</v>
      </c>
      <c r="I11" s="8" t="s">
        <v>16</v>
      </c>
      <c r="J11" s="8" t="s">
        <v>17</v>
      </c>
      <c r="K11" s="8" t="s">
        <v>18</v>
      </c>
      <c r="L11" s="8" t="s">
        <v>19</v>
      </c>
    </row>
    <row r="12" spans="1:12" x14ac:dyDescent="0.25">
      <c r="A12" s="13">
        <v>0</v>
      </c>
      <c r="B12" s="13">
        <v>0</v>
      </c>
      <c r="D12">
        <f>3600*A12</f>
        <v>0</v>
      </c>
      <c r="E12" s="2">
        <f t="shared" ref="E12:E32" si="0">B12*$E$8</f>
        <v>0</v>
      </c>
      <c r="F12" s="2">
        <f>IF(E12&lt;F$6,0,($E12-F$6)^2/($E12+F$5-F$6))</f>
        <v>0</v>
      </c>
      <c r="G12" s="2">
        <f>IF(F12&lt;G$6,0,($E12-G$6)^2/($E12+G$5-G$6))</f>
        <v>0</v>
      </c>
      <c r="H12" s="2">
        <f>F12*$F$7+G12*$G$7</f>
        <v>0</v>
      </c>
      <c r="I12">
        <v>0</v>
      </c>
      <c r="J12" s="2">
        <f t="shared" ref="J12:J32" si="1">I12/$E$9*$E$7</f>
        <v>0</v>
      </c>
      <c r="K12" s="2">
        <v>0</v>
      </c>
      <c r="L12">
        <f>D12/60</f>
        <v>0</v>
      </c>
    </row>
    <row r="13" spans="1:12" x14ac:dyDescent="0.25">
      <c r="A13" s="13">
        <v>0.05</v>
      </c>
      <c r="B13" s="13">
        <v>0.16</v>
      </c>
      <c r="D13">
        <f t="shared" ref="D13:D32" si="2">3600*A13</f>
        <v>180</v>
      </c>
      <c r="E13" s="2">
        <f t="shared" si="0"/>
        <v>0.47520000000000007</v>
      </c>
      <c r="F13" s="2">
        <f t="shared" ref="F13:G32" si="3">IF(E13&lt;F$6,0,($E13-F$6)^2/($E13+F$5-F$6))</f>
        <v>0.29553551926370736</v>
      </c>
      <c r="G13" s="2">
        <f t="shared" si="3"/>
        <v>0</v>
      </c>
      <c r="H13" s="2">
        <f t="shared" ref="H13:H32" si="4">F13*$F$7+G13*$G$7</f>
        <v>0.17732131155822442</v>
      </c>
      <c r="I13" s="2">
        <f>H13-H12</f>
        <v>0.17732131155822442</v>
      </c>
      <c r="J13" s="2">
        <f t="shared" si="1"/>
        <v>3.5464262311644883</v>
      </c>
      <c r="K13" s="2">
        <f>E13-E12</f>
        <v>0.47520000000000007</v>
      </c>
      <c r="L13">
        <f t="shared" ref="L13:L32" si="5">D13/60</f>
        <v>3</v>
      </c>
    </row>
    <row r="14" spans="1:12" x14ac:dyDescent="0.25">
      <c r="A14" s="13">
        <v>0.1</v>
      </c>
      <c r="B14" s="13">
        <v>0.33</v>
      </c>
      <c r="D14">
        <f t="shared" si="2"/>
        <v>360</v>
      </c>
      <c r="E14" s="2">
        <f t="shared" si="0"/>
        <v>0.98010000000000008</v>
      </c>
      <c r="F14" s="2">
        <f t="shared" si="3"/>
        <v>0.77162899252049078</v>
      </c>
      <c r="G14" s="2">
        <f t="shared" si="3"/>
        <v>2.0298356882573813E-2</v>
      </c>
      <c r="H14" s="2">
        <f t="shared" si="4"/>
        <v>0.47109673826532394</v>
      </c>
      <c r="I14" s="2">
        <f t="shared" ref="I14:I32" si="6">H14-H13</f>
        <v>0.29377542670709955</v>
      </c>
      <c r="J14" s="2">
        <f t="shared" si="1"/>
        <v>5.875508534141991</v>
      </c>
      <c r="K14" s="2">
        <f t="shared" ref="K14:K32" si="7">E14-E13</f>
        <v>0.50490000000000002</v>
      </c>
      <c r="L14">
        <f t="shared" si="5"/>
        <v>6</v>
      </c>
    </row>
    <row r="15" spans="1:12" x14ac:dyDescent="0.25">
      <c r="A15" s="13">
        <v>0.15</v>
      </c>
      <c r="B15" s="13">
        <v>0.43</v>
      </c>
      <c r="D15">
        <f t="shared" si="2"/>
        <v>540</v>
      </c>
      <c r="E15" s="2">
        <f t="shared" si="0"/>
        <v>1.2771000000000001</v>
      </c>
      <c r="F15" s="2">
        <f t="shared" si="3"/>
        <v>1.06111783919699</v>
      </c>
      <c r="G15" s="2">
        <f t="shared" si="3"/>
        <v>8.0709259671201031E-2</v>
      </c>
      <c r="H15" s="2">
        <f t="shared" si="4"/>
        <v>0.66895440738667444</v>
      </c>
      <c r="I15" s="2">
        <f t="shared" si="6"/>
        <v>0.1978576691213505</v>
      </c>
      <c r="J15" s="2">
        <f t="shared" si="1"/>
        <v>3.95715338242701</v>
      </c>
      <c r="K15" s="2">
        <f t="shared" si="7"/>
        <v>0.29700000000000004</v>
      </c>
      <c r="L15">
        <f t="shared" si="5"/>
        <v>9</v>
      </c>
    </row>
    <row r="16" spans="1:12" x14ac:dyDescent="0.25">
      <c r="A16" s="13">
        <v>0.2</v>
      </c>
      <c r="B16" s="13">
        <v>0.52</v>
      </c>
      <c r="D16">
        <f t="shared" si="2"/>
        <v>720</v>
      </c>
      <c r="E16" s="2">
        <f t="shared" si="0"/>
        <v>1.5444000000000002</v>
      </c>
      <c r="F16" s="2">
        <f t="shared" si="3"/>
        <v>1.3238916636756863</v>
      </c>
      <c r="G16" s="2">
        <f t="shared" si="3"/>
        <v>0.16266820850990718</v>
      </c>
      <c r="H16" s="2">
        <f t="shared" si="4"/>
        <v>0.8594022816093746</v>
      </c>
      <c r="I16" s="2">
        <f t="shared" si="6"/>
        <v>0.19044787422270015</v>
      </c>
      <c r="J16" s="2">
        <f t="shared" si="1"/>
        <v>3.8089574844540031</v>
      </c>
      <c r="K16" s="2">
        <f t="shared" si="7"/>
        <v>0.26730000000000009</v>
      </c>
      <c r="L16">
        <f t="shared" si="5"/>
        <v>12</v>
      </c>
    </row>
    <row r="17" spans="1:12" x14ac:dyDescent="0.25">
      <c r="A17" s="13">
        <v>0.25</v>
      </c>
      <c r="B17" s="13">
        <v>0.6</v>
      </c>
      <c r="D17">
        <f t="shared" si="2"/>
        <v>900</v>
      </c>
      <c r="E17" s="2">
        <f t="shared" si="0"/>
        <v>1.782</v>
      </c>
      <c r="F17" s="2">
        <f t="shared" si="3"/>
        <v>1.558512648744846</v>
      </c>
      <c r="G17" s="2">
        <f t="shared" si="3"/>
        <v>0.25363175274088917</v>
      </c>
      <c r="H17" s="2">
        <f t="shared" si="4"/>
        <v>1.0365602903432631</v>
      </c>
      <c r="I17" s="2">
        <f t="shared" si="6"/>
        <v>0.17715800873388854</v>
      </c>
      <c r="J17" s="2">
        <f t="shared" si="1"/>
        <v>3.5431601746777708</v>
      </c>
      <c r="K17" s="2">
        <f t="shared" si="7"/>
        <v>0.23759999999999981</v>
      </c>
      <c r="L17">
        <f t="shared" si="5"/>
        <v>15</v>
      </c>
    </row>
    <row r="18" spans="1:12" x14ac:dyDescent="0.25">
      <c r="A18" s="13">
        <v>0.3</v>
      </c>
      <c r="B18" s="13">
        <v>0.66</v>
      </c>
      <c r="D18">
        <f t="shared" si="2"/>
        <v>1080</v>
      </c>
      <c r="E18" s="2">
        <f t="shared" si="0"/>
        <v>1.9602000000000002</v>
      </c>
      <c r="F18" s="2">
        <f t="shared" si="3"/>
        <v>1.7349158827125206</v>
      </c>
      <c r="G18" s="2">
        <f t="shared" si="3"/>
        <v>0.33143908396243449</v>
      </c>
      <c r="H18" s="2">
        <f t="shared" si="4"/>
        <v>1.1735251632124861</v>
      </c>
      <c r="I18" s="2">
        <f t="shared" si="6"/>
        <v>0.13696487286922299</v>
      </c>
      <c r="J18" s="2">
        <f t="shared" si="1"/>
        <v>2.7392974573844597</v>
      </c>
      <c r="K18" s="2">
        <f t="shared" si="7"/>
        <v>0.17820000000000014</v>
      </c>
      <c r="L18">
        <f t="shared" si="5"/>
        <v>18</v>
      </c>
    </row>
    <row r="19" spans="1:12" x14ac:dyDescent="0.25">
      <c r="A19" s="13">
        <v>0.35</v>
      </c>
      <c r="B19" s="13">
        <v>0.71</v>
      </c>
      <c r="D19">
        <f t="shared" si="2"/>
        <v>1260</v>
      </c>
      <c r="E19" s="2">
        <f t="shared" si="0"/>
        <v>2.1087000000000002</v>
      </c>
      <c r="F19" s="2">
        <f t="shared" si="3"/>
        <v>1.8821338844734916</v>
      </c>
      <c r="G19" s="2">
        <f t="shared" si="3"/>
        <v>0.40183434411062768</v>
      </c>
      <c r="H19" s="2">
        <f t="shared" si="4"/>
        <v>1.2900140683283459</v>
      </c>
      <c r="I19" s="2">
        <f t="shared" si="6"/>
        <v>0.11648890511585974</v>
      </c>
      <c r="J19" s="2">
        <f t="shared" si="1"/>
        <v>2.3297781023171948</v>
      </c>
      <c r="K19" s="2">
        <f t="shared" si="7"/>
        <v>0.14850000000000008</v>
      </c>
      <c r="L19">
        <f t="shared" si="5"/>
        <v>21</v>
      </c>
    </row>
    <row r="20" spans="1:12" x14ac:dyDescent="0.25">
      <c r="A20" s="13">
        <v>0.4</v>
      </c>
      <c r="B20" s="13">
        <v>0.75</v>
      </c>
      <c r="D20">
        <f t="shared" si="2"/>
        <v>1440</v>
      </c>
      <c r="E20" s="2">
        <f t="shared" si="0"/>
        <v>2.2275</v>
      </c>
      <c r="F20" s="2">
        <f t="shared" si="3"/>
        <v>2.0000229531407947</v>
      </c>
      <c r="G20" s="2">
        <f t="shared" si="3"/>
        <v>0.46146553580146848</v>
      </c>
      <c r="H20" s="2">
        <f t="shared" si="4"/>
        <v>1.3845999862050642</v>
      </c>
      <c r="I20" s="2">
        <f t="shared" si="6"/>
        <v>9.4585917876718328E-2</v>
      </c>
      <c r="J20" s="2">
        <f t="shared" si="1"/>
        <v>1.8917183575343666</v>
      </c>
      <c r="K20" s="2">
        <f t="shared" si="7"/>
        <v>0.11879999999999979</v>
      </c>
      <c r="L20">
        <f t="shared" si="5"/>
        <v>24</v>
      </c>
    </row>
    <row r="21" spans="1:12" x14ac:dyDescent="0.25">
      <c r="A21" s="13">
        <v>0.45</v>
      </c>
      <c r="B21" s="13">
        <v>0.79</v>
      </c>
      <c r="D21">
        <f t="shared" si="2"/>
        <v>1620</v>
      </c>
      <c r="E21" s="2">
        <f t="shared" si="0"/>
        <v>2.3463000000000003</v>
      </c>
      <c r="F21" s="2">
        <f t="shared" si="3"/>
        <v>2.1179982667382942</v>
      </c>
      <c r="G21" s="2">
        <f t="shared" si="3"/>
        <v>0.52382277107950281</v>
      </c>
      <c r="H21" s="2">
        <f t="shared" si="4"/>
        <v>1.4803280684747777</v>
      </c>
      <c r="I21" s="2">
        <f t="shared" si="6"/>
        <v>9.5728082269713521E-2</v>
      </c>
      <c r="J21" s="2">
        <f t="shared" si="1"/>
        <v>1.9145616453942704</v>
      </c>
      <c r="K21" s="2">
        <f t="shared" si="7"/>
        <v>0.11880000000000024</v>
      </c>
      <c r="L21">
        <f t="shared" si="5"/>
        <v>27</v>
      </c>
    </row>
    <row r="22" spans="1:12" x14ac:dyDescent="0.25">
      <c r="A22" s="13">
        <v>0.5</v>
      </c>
      <c r="B22" s="13">
        <v>0.82</v>
      </c>
      <c r="D22">
        <f t="shared" si="2"/>
        <v>1800</v>
      </c>
      <c r="E22" s="2">
        <f t="shared" si="0"/>
        <v>2.4354</v>
      </c>
      <c r="F22" s="2">
        <f t="shared" si="3"/>
        <v>2.2065292347332246</v>
      </c>
      <c r="G22" s="2">
        <f t="shared" si="3"/>
        <v>0.57226825843038442</v>
      </c>
      <c r="H22" s="2">
        <f t="shared" si="4"/>
        <v>1.5528248442120884</v>
      </c>
      <c r="I22" s="2">
        <f t="shared" si="6"/>
        <v>7.2496775737310726E-2</v>
      </c>
      <c r="J22" s="2">
        <f t="shared" si="1"/>
        <v>1.4499355147462145</v>
      </c>
      <c r="K22" s="2">
        <f t="shared" si="7"/>
        <v>8.9099999999999735E-2</v>
      </c>
      <c r="L22">
        <f t="shared" si="5"/>
        <v>30</v>
      </c>
    </row>
    <row r="23" spans="1:12" x14ac:dyDescent="0.25">
      <c r="A23" s="13">
        <v>0.55000000000000004</v>
      </c>
      <c r="B23" s="13">
        <v>0.84</v>
      </c>
      <c r="D23">
        <f t="shared" si="2"/>
        <v>1980.0000000000002</v>
      </c>
      <c r="E23" s="2">
        <f t="shared" si="0"/>
        <v>2.4948000000000001</v>
      </c>
      <c r="F23" s="2">
        <f t="shared" si="3"/>
        <v>2.2655710737367767</v>
      </c>
      <c r="G23" s="2">
        <f t="shared" si="3"/>
        <v>0.60532384253218041</v>
      </c>
      <c r="H23" s="2">
        <f t="shared" si="4"/>
        <v>1.6014721812549382</v>
      </c>
      <c r="I23" s="2">
        <f t="shared" si="6"/>
        <v>4.8647337042849736E-2</v>
      </c>
      <c r="J23" s="2">
        <f t="shared" si="1"/>
        <v>0.97294674085699473</v>
      </c>
      <c r="K23" s="2">
        <f t="shared" si="7"/>
        <v>5.9400000000000119E-2</v>
      </c>
      <c r="L23">
        <f t="shared" si="5"/>
        <v>33.000000000000007</v>
      </c>
    </row>
    <row r="24" spans="1:12" x14ac:dyDescent="0.25">
      <c r="A24" s="13">
        <v>0.6</v>
      </c>
      <c r="B24" s="13">
        <v>0.86</v>
      </c>
      <c r="D24">
        <f t="shared" si="2"/>
        <v>2160</v>
      </c>
      <c r="E24" s="2">
        <f t="shared" si="0"/>
        <v>2.5542000000000002</v>
      </c>
      <c r="F24" s="2">
        <f t="shared" si="3"/>
        <v>2.324628570539633</v>
      </c>
      <c r="G24" s="2">
        <f t="shared" si="3"/>
        <v>0.63896278363344405</v>
      </c>
      <c r="H24" s="2">
        <f t="shared" si="4"/>
        <v>1.6503622557771576</v>
      </c>
      <c r="I24" s="2">
        <f t="shared" si="6"/>
        <v>4.8890074522219384E-2</v>
      </c>
      <c r="J24" s="2">
        <f t="shared" si="1"/>
        <v>0.97780149044438769</v>
      </c>
      <c r="K24" s="2">
        <f t="shared" si="7"/>
        <v>5.9400000000000119E-2</v>
      </c>
      <c r="L24">
        <f t="shared" si="5"/>
        <v>36</v>
      </c>
    </row>
    <row r="25" spans="1:12" x14ac:dyDescent="0.25">
      <c r="A25" s="13">
        <v>0.65</v>
      </c>
      <c r="B25" s="13">
        <v>0.88</v>
      </c>
      <c r="D25">
        <f t="shared" si="2"/>
        <v>2340</v>
      </c>
      <c r="E25" s="2">
        <f t="shared" si="0"/>
        <v>2.6136000000000004</v>
      </c>
      <c r="F25" s="2">
        <f t="shared" si="3"/>
        <v>2.3837007203325822</v>
      </c>
      <c r="G25" s="2">
        <f t="shared" si="3"/>
        <v>0.67316591758512212</v>
      </c>
      <c r="H25" s="2">
        <f t="shared" si="4"/>
        <v>1.6994867992335982</v>
      </c>
      <c r="I25" s="2">
        <f t="shared" si="6"/>
        <v>4.9124543456440684E-2</v>
      </c>
      <c r="J25" s="2">
        <f t="shared" si="1"/>
        <v>0.98249086912881367</v>
      </c>
      <c r="K25" s="2">
        <f t="shared" si="7"/>
        <v>5.9400000000000119E-2</v>
      </c>
      <c r="L25">
        <f t="shared" si="5"/>
        <v>39</v>
      </c>
    </row>
    <row r="26" spans="1:12" x14ac:dyDescent="0.25">
      <c r="A26" s="13">
        <v>0.7</v>
      </c>
      <c r="B26" s="13">
        <v>0.9</v>
      </c>
      <c r="D26">
        <f t="shared" si="2"/>
        <v>2520</v>
      </c>
      <c r="E26" s="2">
        <f t="shared" si="0"/>
        <v>2.673</v>
      </c>
      <c r="F26" s="2">
        <f t="shared" si="3"/>
        <v>2.4427866024814269</v>
      </c>
      <c r="G26" s="2">
        <f t="shared" si="3"/>
        <v>0.70791491057348277</v>
      </c>
      <c r="H26" s="2">
        <f t="shared" si="4"/>
        <v>1.7488379257182491</v>
      </c>
      <c r="I26" s="2">
        <f t="shared" si="6"/>
        <v>4.9351126484650898E-2</v>
      </c>
      <c r="J26" s="2">
        <f t="shared" si="1"/>
        <v>0.98702252969301796</v>
      </c>
      <c r="K26" s="2">
        <f t="shared" si="7"/>
        <v>5.9399999999999675E-2</v>
      </c>
      <c r="L26">
        <f t="shared" si="5"/>
        <v>42</v>
      </c>
    </row>
    <row r="27" spans="1:12" x14ac:dyDescent="0.25">
      <c r="A27" s="13">
        <v>0.75</v>
      </c>
      <c r="B27" s="13">
        <v>0.92</v>
      </c>
      <c r="D27">
        <f t="shared" si="2"/>
        <v>2700</v>
      </c>
      <c r="E27" s="2">
        <f t="shared" si="0"/>
        <v>2.7324000000000002</v>
      </c>
      <c r="F27" s="2">
        <f t="shared" si="3"/>
        <v>2.5018853718933949</v>
      </c>
      <c r="G27" s="2">
        <f t="shared" si="3"/>
        <v>0.74319221463153495</v>
      </c>
      <c r="H27" s="2">
        <f t="shared" si="4"/>
        <v>1.798408108988651</v>
      </c>
      <c r="I27" s="2">
        <f t="shared" si="6"/>
        <v>4.9570183270401857E-2</v>
      </c>
      <c r="J27" s="2">
        <f t="shared" si="1"/>
        <v>0.99140366540803715</v>
      </c>
      <c r="K27" s="2">
        <f t="shared" si="7"/>
        <v>5.9400000000000119E-2</v>
      </c>
      <c r="L27">
        <f t="shared" si="5"/>
        <v>45</v>
      </c>
    </row>
    <row r="28" spans="1:12" x14ac:dyDescent="0.25">
      <c r="A28" s="13">
        <v>0.8</v>
      </c>
      <c r="B28" s="13">
        <v>0.94</v>
      </c>
      <c r="D28">
        <f t="shared" si="2"/>
        <v>2880</v>
      </c>
      <c r="E28" s="2">
        <f t="shared" si="0"/>
        <v>2.7917999999999998</v>
      </c>
      <c r="F28" s="2">
        <f t="shared" si="3"/>
        <v>2.560996251424819</v>
      </c>
      <c r="G28" s="2">
        <f t="shared" si="3"/>
        <v>0.77898102598050412</v>
      </c>
      <c r="H28" s="2">
        <f t="shared" si="4"/>
        <v>1.848190161247093</v>
      </c>
      <c r="I28" s="2">
        <f t="shared" si="6"/>
        <v>4.9782052258442011E-2</v>
      </c>
      <c r="J28" s="2">
        <f t="shared" si="1"/>
        <v>0.99564104516884022</v>
      </c>
      <c r="K28" s="2">
        <f t="shared" si="7"/>
        <v>5.9399999999999675E-2</v>
      </c>
      <c r="L28">
        <f t="shared" si="5"/>
        <v>48</v>
      </c>
    </row>
    <row r="29" spans="1:12" x14ac:dyDescent="0.25">
      <c r="A29" s="13">
        <v>0.85</v>
      </c>
      <c r="B29" s="13">
        <v>0.96</v>
      </c>
      <c r="D29">
        <f t="shared" si="2"/>
        <v>3060</v>
      </c>
      <c r="E29" s="2">
        <f t="shared" si="0"/>
        <v>2.8512</v>
      </c>
      <c r="F29" s="2">
        <f t="shared" si="3"/>
        <v>2.6201185251864563</v>
      </c>
      <c r="G29" s="2">
        <f t="shared" si="3"/>
        <v>0.81526524599354522</v>
      </c>
      <c r="H29" s="2">
        <f t="shared" si="4"/>
        <v>1.898177213509292</v>
      </c>
      <c r="I29" s="2">
        <f t="shared" si="6"/>
        <v>4.9987052262199017E-2</v>
      </c>
      <c r="J29" s="2">
        <f t="shared" si="1"/>
        <v>0.99974104524398033</v>
      </c>
      <c r="K29" s="2">
        <f t="shared" si="7"/>
        <v>5.9400000000000119E-2</v>
      </c>
      <c r="L29">
        <f t="shared" si="5"/>
        <v>51</v>
      </c>
    </row>
    <row r="30" spans="1:12" x14ac:dyDescent="0.25">
      <c r="A30" s="13">
        <v>0.9</v>
      </c>
      <c r="B30" s="13">
        <v>0.98</v>
      </c>
      <c r="D30">
        <f t="shared" si="2"/>
        <v>3240</v>
      </c>
      <c r="E30" s="2">
        <f t="shared" si="0"/>
        <v>2.9106000000000001</v>
      </c>
      <c r="F30" s="2">
        <f t="shared" si="3"/>
        <v>2.6792515326250221</v>
      </c>
      <c r="G30" s="2">
        <f t="shared" si="3"/>
        <v>0.85202944459110996</v>
      </c>
      <c r="H30" s="2">
        <f t="shared" si="4"/>
        <v>1.9483626974114574</v>
      </c>
      <c r="I30" s="2">
        <f t="shared" si="6"/>
        <v>5.0185483902165373E-2</v>
      </c>
      <c r="J30" s="2">
        <f t="shared" si="1"/>
        <v>1.0037096780433075</v>
      </c>
      <c r="K30" s="2">
        <f t="shared" si="7"/>
        <v>5.9400000000000119E-2</v>
      </c>
      <c r="L30">
        <f t="shared" si="5"/>
        <v>54</v>
      </c>
    </row>
    <row r="31" spans="1:12" x14ac:dyDescent="0.25">
      <c r="A31" s="13">
        <v>0.95</v>
      </c>
      <c r="B31" s="13">
        <v>0.99</v>
      </c>
      <c r="D31">
        <f t="shared" si="2"/>
        <v>3420</v>
      </c>
      <c r="E31" s="2">
        <f t="shared" si="0"/>
        <v>2.9403000000000001</v>
      </c>
      <c r="F31" s="2">
        <f t="shared" si="3"/>
        <v>2.7088218688780006</v>
      </c>
      <c r="G31" s="2">
        <f t="shared" si="3"/>
        <v>0.87058688826868325</v>
      </c>
      <c r="H31" s="2">
        <f t="shared" si="4"/>
        <v>1.9735278766342736</v>
      </c>
      <c r="I31" s="2">
        <f t="shared" si="6"/>
        <v>2.5165179222816247E-2</v>
      </c>
      <c r="J31" s="2">
        <f t="shared" si="1"/>
        <v>0.50330358445632495</v>
      </c>
      <c r="K31" s="2">
        <f t="shared" si="7"/>
        <v>2.970000000000006E-2</v>
      </c>
      <c r="L31">
        <f t="shared" si="5"/>
        <v>57</v>
      </c>
    </row>
    <row r="32" spans="1:12" x14ac:dyDescent="0.25">
      <c r="A32" s="13">
        <v>1</v>
      </c>
      <c r="B32" s="13">
        <v>1</v>
      </c>
      <c r="D32">
        <f t="shared" si="2"/>
        <v>3600</v>
      </c>
      <c r="E32" s="2">
        <f t="shared" si="0"/>
        <v>2.97</v>
      </c>
      <c r="F32" s="2">
        <f t="shared" si="3"/>
        <v>2.7383946632779343</v>
      </c>
      <c r="G32" s="2">
        <f t="shared" si="3"/>
        <v>0.88925882589307681</v>
      </c>
      <c r="H32" s="2">
        <f t="shared" si="4"/>
        <v>1.9987403283239913</v>
      </c>
      <c r="I32" s="2">
        <f t="shared" si="6"/>
        <v>2.5212451689717641E-2</v>
      </c>
      <c r="J32" s="2">
        <f t="shared" si="1"/>
        <v>0.50424903379435282</v>
      </c>
      <c r="K32" s="2">
        <f t="shared" si="7"/>
        <v>2.970000000000006E-2</v>
      </c>
      <c r="L32">
        <f t="shared" si="5"/>
        <v>60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9991F-A4A3-4609-8566-50039882F237}">
  <dimension ref="A1:V96"/>
  <sheetViews>
    <sheetView topLeftCell="A6" workbookViewId="0">
      <selection activeCell="M31" sqref="M31:R44"/>
    </sheetView>
  </sheetViews>
  <sheetFormatPr defaultRowHeight="15" x14ac:dyDescent="0.25"/>
  <cols>
    <col min="1" max="1" width="14" customWidth="1"/>
    <col min="2" max="2" width="12.7109375" bestFit="1" customWidth="1"/>
    <col min="3" max="3" width="13.28515625" bestFit="1" customWidth="1"/>
    <col min="4" max="4" width="11" customWidth="1"/>
    <col min="10" max="10" width="9.85546875" customWidth="1"/>
    <col min="11" max="11" width="10.5703125" customWidth="1"/>
    <col min="12" max="12" width="11.28515625" customWidth="1"/>
    <col min="13" max="13" width="12.140625" customWidth="1"/>
    <col min="14" max="14" width="13.28515625" customWidth="1"/>
    <col min="16" max="16" width="12.7109375" bestFit="1" customWidth="1"/>
    <col min="17" max="17" width="9.42578125" customWidth="1"/>
    <col min="18" max="18" width="12.28515625" customWidth="1"/>
    <col min="20" max="20" width="12" customWidth="1"/>
    <col min="21" max="21" width="11.85546875" customWidth="1"/>
  </cols>
  <sheetData>
    <row r="1" spans="1:22" ht="18.75" x14ac:dyDescent="0.3">
      <c r="A1" s="23" t="s">
        <v>20</v>
      </c>
      <c r="L1" s="3" t="s">
        <v>21</v>
      </c>
      <c r="M1" s="3" t="s">
        <v>22</v>
      </c>
    </row>
    <row r="2" spans="1:22" x14ac:dyDescent="0.25">
      <c r="K2" s="3"/>
      <c r="L2" s="3" t="s">
        <v>23</v>
      </c>
      <c r="M2" s="8" t="s">
        <v>24</v>
      </c>
    </row>
    <row r="3" spans="1:22" ht="18" x14ac:dyDescent="0.35">
      <c r="A3" s="3" t="s">
        <v>25</v>
      </c>
      <c r="B3" s="3" t="s">
        <v>26</v>
      </c>
      <c r="C3" s="44">
        <v>0.03</v>
      </c>
      <c r="D3" t="s">
        <v>27</v>
      </c>
      <c r="F3" s="3" t="s">
        <v>28</v>
      </c>
      <c r="G3" s="44">
        <f>M31</f>
        <v>621</v>
      </c>
      <c r="H3" t="s">
        <v>29</v>
      </c>
      <c r="K3" s="24" t="s">
        <v>30</v>
      </c>
      <c r="L3">
        <v>5.0999999999999996</v>
      </c>
      <c r="M3" s="25">
        <v>0.42</v>
      </c>
    </row>
    <row r="4" spans="1:22" ht="18" x14ac:dyDescent="0.35">
      <c r="B4" s="3" t="s">
        <v>31</v>
      </c>
      <c r="C4" s="44">
        <v>12</v>
      </c>
      <c r="D4" t="s">
        <v>32</v>
      </c>
      <c r="F4" s="3" t="s">
        <v>28</v>
      </c>
      <c r="G4" s="28">
        <f>G3/449</f>
        <v>1.3830734966592428</v>
      </c>
      <c r="H4" t="s">
        <v>33</v>
      </c>
      <c r="K4" s="3" t="s">
        <v>34</v>
      </c>
      <c r="L4" s="3">
        <v>19.3</v>
      </c>
      <c r="M4" s="3">
        <v>0.435</v>
      </c>
    </row>
    <row r="5" spans="1:22" ht="18.75" x14ac:dyDescent="0.35">
      <c r="B5" s="3" t="s">
        <v>35</v>
      </c>
      <c r="C5" s="26">
        <f>G8*C3*C4</f>
        <v>1.8359999999999999</v>
      </c>
      <c r="D5" s="27" t="s">
        <v>36</v>
      </c>
      <c r="F5" s="3" t="s">
        <v>37</v>
      </c>
      <c r="G5" s="45">
        <f>G3*3.85</f>
        <v>2390.85</v>
      </c>
      <c r="H5" t="s">
        <v>38</v>
      </c>
      <c r="K5" t="s">
        <v>39</v>
      </c>
      <c r="L5">
        <v>24.2</v>
      </c>
      <c r="M5">
        <v>0.46500000000000002</v>
      </c>
    </row>
    <row r="6" spans="1:22" x14ac:dyDescent="0.25">
      <c r="B6" s="8" t="s">
        <v>40</v>
      </c>
      <c r="C6" s="44">
        <v>400</v>
      </c>
      <c r="D6" t="s">
        <v>32</v>
      </c>
      <c r="F6" s="3" t="s">
        <v>41</v>
      </c>
      <c r="G6" s="44">
        <v>168</v>
      </c>
      <c r="H6" t="s">
        <v>32</v>
      </c>
    </row>
    <row r="7" spans="1:22" ht="18.75" x14ac:dyDescent="0.35">
      <c r="A7" s="3" t="s">
        <v>42</v>
      </c>
      <c r="B7" s="3" t="s">
        <v>43</v>
      </c>
      <c r="C7" s="28">
        <f>G7/(C3*G8)</f>
        <v>93.014705882352942</v>
      </c>
      <c r="D7" t="s">
        <v>32</v>
      </c>
      <c r="F7" s="3" t="s">
        <v>44</v>
      </c>
      <c r="G7" s="28">
        <f>G5/G6</f>
        <v>14.231249999999999</v>
      </c>
      <c r="H7" t="s">
        <v>36</v>
      </c>
    </row>
    <row r="8" spans="1:22" ht="18" x14ac:dyDescent="0.35">
      <c r="B8" s="3" t="s">
        <v>45</v>
      </c>
      <c r="C8" s="44">
        <v>20</v>
      </c>
      <c r="D8" t="s">
        <v>32</v>
      </c>
      <c r="F8" s="3" t="s">
        <v>46</v>
      </c>
      <c r="G8" s="44">
        <v>5.0999999999999996</v>
      </c>
      <c r="H8" t="s">
        <v>47</v>
      </c>
      <c r="I8" s="8" t="s">
        <v>48</v>
      </c>
      <c r="J8" s="29">
        <v>0.42</v>
      </c>
    </row>
    <row r="9" spans="1:22" ht="18" x14ac:dyDescent="0.35">
      <c r="B9" s="3"/>
      <c r="F9" s="3" t="s">
        <v>49</v>
      </c>
      <c r="G9" s="44">
        <v>24.2</v>
      </c>
      <c r="H9" t="s">
        <v>47</v>
      </c>
      <c r="I9" s="8" t="s">
        <v>50</v>
      </c>
      <c r="J9" s="44">
        <v>0.46500000000000002</v>
      </c>
    </row>
    <row r="10" spans="1:22" x14ac:dyDescent="0.25">
      <c r="F10" s="3" t="s">
        <v>51</v>
      </c>
      <c r="G10" s="44">
        <v>0</v>
      </c>
      <c r="H10" t="s">
        <v>52</v>
      </c>
    </row>
    <row r="11" spans="1:22" ht="17.25" x14ac:dyDescent="0.25">
      <c r="F11" s="3" t="s">
        <v>53</v>
      </c>
      <c r="G11" s="28">
        <f>G10*C6/3600</f>
        <v>0</v>
      </c>
      <c r="H11" t="s">
        <v>36</v>
      </c>
    </row>
    <row r="13" spans="1:22" ht="46.5" x14ac:dyDescent="0.35">
      <c r="A13" s="3" t="s">
        <v>54</v>
      </c>
      <c r="B13" t="s">
        <v>55</v>
      </c>
      <c r="C13" s="3" t="s">
        <v>56</v>
      </c>
      <c r="D13" s="3" t="s">
        <v>57</v>
      </c>
      <c r="E13" s="3" t="s">
        <v>23</v>
      </c>
      <c r="F13" s="3" t="s">
        <v>58</v>
      </c>
      <c r="G13" s="30" t="s">
        <v>59</v>
      </c>
      <c r="H13" s="30" t="s">
        <v>60</v>
      </c>
      <c r="I13" s="30" t="s">
        <v>61</v>
      </c>
      <c r="J13" s="3" t="s">
        <v>62</v>
      </c>
      <c r="K13" s="3" t="s">
        <v>63</v>
      </c>
      <c r="L13" s="3" t="s">
        <v>64</v>
      </c>
      <c r="M13" s="3" t="s">
        <v>65</v>
      </c>
      <c r="N13" s="3" t="s">
        <v>22</v>
      </c>
      <c r="O13" s="3" t="s">
        <v>66</v>
      </c>
      <c r="P13" s="3" t="s">
        <v>67</v>
      </c>
      <c r="R13" s="3" t="s">
        <v>55</v>
      </c>
      <c r="T13" s="35" t="s">
        <v>68</v>
      </c>
      <c r="V13" s="34" t="s">
        <v>69</v>
      </c>
    </row>
    <row r="14" spans="1:22" x14ac:dyDescent="0.25">
      <c r="A14">
        <f>C8</f>
        <v>20</v>
      </c>
      <c r="B14" s="25">
        <f t="shared" ref="B14:B25" si="0">$G$7*($D$26-($D14+$C$6/2))/$D$26</f>
        <v>13.63828125</v>
      </c>
      <c r="C14" s="25">
        <f>MAX(0,B14-$G$11)</f>
        <v>13.63828125</v>
      </c>
      <c r="D14">
        <v>0</v>
      </c>
      <c r="E14" s="1">
        <f t="shared" ref="E14:E25" si="1">IF(C14&gt;$C$5,$G$9+$C$4/A14*($G$8-$G$9),$G$8)</f>
        <v>12.739999999999998</v>
      </c>
      <c r="F14">
        <v>3.3000000000000002E-2</v>
      </c>
      <c r="G14" s="31">
        <f t="shared" ref="G14:G25" si="2">$E14/(2*C14*$C$6)</f>
        <v>1.1676691298619464E-3</v>
      </c>
      <c r="H14" s="31">
        <f t="shared" ref="H14:H25" si="3">($F14*$E14)/(2*C14)</f>
        <v>1.5413232514177692E-2</v>
      </c>
      <c r="I14" s="32">
        <f t="shared" ref="I14:I25" si="4">($F14*A14-A14^2/$C$6)*$E14/(2*C14)-1</f>
        <v>-1.1588030016612247</v>
      </c>
      <c r="J14" s="25">
        <f t="shared" ref="J14:J24" si="5">IF(ISERROR(G14),0,(-H14+SQRT(H14^2-4*G14*I14))/(2*G14))</f>
        <v>25.586441025240301</v>
      </c>
      <c r="K14" s="2">
        <v>0</v>
      </c>
      <c r="L14" s="2">
        <f t="shared" ref="L14:L26" si="6">K14+A14</f>
        <v>20</v>
      </c>
      <c r="M14" s="1">
        <f t="shared" ref="M14:M26" si="7">D14/12</f>
        <v>0</v>
      </c>
      <c r="N14" s="25">
        <f>IF(C14&gt;$C$5,$J$9-$C$4/A14*($J$9-$J$8),$J$8)</f>
        <v>0.438</v>
      </c>
      <c r="O14" s="4"/>
      <c r="P14" s="10">
        <v>0</v>
      </c>
      <c r="R14" s="25">
        <f t="shared" ref="R14:R25" si="8">$G$7*($D$26-($D14+$C$6/2))/$D$26</f>
        <v>13.63828125</v>
      </c>
      <c r="T14" s="2">
        <f>K14+$C$4</f>
        <v>12</v>
      </c>
      <c r="U14" s="41">
        <v>1</v>
      </c>
      <c r="V14" s="2">
        <f>$G$3*U14/449</f>
        <v>1.3830734966592428</v>
      </c>
    </row>
    <row r="15" spans="1:22" x14ac:dyDescent="0.25">
      <c r="A15" s="25">
        <f t="shared" ref="A15:A26" si="9">J14</f>
        <v>25.586441025240301</v>
      </c>
      <c r="B15" s="25">
        <f t="shared" si="0"/>
        <v>12.452343750000001</v>
      </c>
      <c r="C15" s="25">
        <f t="shared" ref="C15:C25" si="10">MAX(0,B15-$G$11)</f>
        <v>12.452343750000001</v>
      </c>
      <c r="D15">
        <f>D14+$C$6</f>
        <v>400</v>
      </c>
      <c r="E15" s="1">
        <f t="shared" si="1"/>
        <v>15.242130487241242</v>
      </c>
      <c r="F15">
        <v>3.3000000000000002E-2</v>
      </c>
      <c r="G15" s="31">
        <f t="shared" si="2"/>
        <v>1.5300463504351583E-3</v>
      </c>
      <c r="H15" s="31">
        <f>($F15*$E15)/(2*C15)</f>
        <v>2.0196611825744087E-2</v>
      </c>
      <c r="I15" s="32">
        <f>($F15*A15-A15^2/$C$6)*$E15/(2*C15)-1</f>
        <v>-1.4849098521005513</v>
      </c>
      <c r="J15" s="25">
        <f t="shared" si="5"/>
        <v>25.244307409390931</v>
      </c>
      <c r="K15" s="2">
        <f>K14+F14*$C$6</f>
        <v>13.200000000000001</v>
      </c>
      <c r="L15" s="2">
        <f t="shared" si="6"/>
        <v>38.7864410252403</v>
      </c>
      <c r="M15" s="1">
        <f t="shared" si="7"/>
        <v>33.333333333333336</v>
      </c>
      <c r="N15" s="25">
        <f t="shared" ref="N15:N26" si="11">IF(C15&gt;$C$5,$J$9-$C$4/A15*($J$9-$J$8),$J$8)</f>
        <v>0.44389507182857885</v>
      </c>
      <c r="O15" s="4">
        <f t="shared" ref="O15:O26" si="12">(A15+A14)/2*$G$6*$C$6*AVERAGE(N14:N15)/12^3</f>
        <v>390.85722746742363</v>
      </c>
      <c r="P15" s="10">
        <f>P14+O15</f>
        <v>390.85722746742363</v>
      </c>
      <c r="R15" s="25">
        <f t="shared" si="8"/>
        <v>12.452343750000001</v>
      </c>
      <c r="T15" s="2">
        <f t="shared" ref="T15:T26" si="13">K15+$C$4</f>
        <v>25.200000000000003</v>
      </c>
      <c r="U15" s="42">
        <f>U14-1/12</f>
        <v>0.91666666666666663</v>
      </c>
      <c r="V15" s="2">
        <f t="shared" ref="V15:V26" si="14">$G$3*U15/449</f>
        <v>1.2678173719376391</v>
      </c>
    </row>
    <row r="16" spans="1:22" x14ac:dyDescent="0.25">
      <c r="A16" s="25">
        <f t="shared" si="9"/>
        <v>25.244307409390931</v>
      </c>
      <c r="B16" s="25">
        <f t="shared" si="0"/>
        <v>11.266406249999999</v>
      </c>
      <c r="C16" s="25">
        <f t="shared" si="10"/>
        <v>11.266406249999999</v>
      </c>
      <c r="D16">
        <f t="shared" ref="D16:D26" si="15">D15+$C$6</f>
        <v>800</v>
      </c>
      <c r="E16" s="1">
        <f t="shared" si="1"/>
        <v>15.120725362632163</v>
      </c>
      <c r="F16">
        <v>2.1100000000000001E-2</v>
      </c>
      <c r="G16" s="31">
        <f t="shared" si="2"/>
        <v>1.6776340461973137E-3</v>
      </c>
      <c r="H16" s="31">
        <f t="shared" si="3"/>
        <v>1.4159231349905328E-2</v>
      </c>
      <c r="I16" s="32">
        <f t="shared" si="4"/>
        <v>-1.7116743428329466</v>
      </c>
      <c r="J16" s="25">
        <f t="shared" si="5"/>
        <v>27.99954463956735</v>
      </c>
      <c r="K16" s="2">
        <f t="shared" ref="K16:K26" si="16">K15+F15*$C$6</f>
        <v>26.400000000000002</v>
      </c>
      <c r="L16" s="2">
        <f t="shared" si="6"/>
        <v>51.644307409390933</v>
      </c>
      <c r="M16" s="1">
        <f t="shared" si="7"/>
        <v>66.666666666666671</v>
      </c>
      <c r="N16" s="25">
        <f>IF(C16&gt;$C$5,$J$9-$C$4/A16*($J$9-$J$8),$J$8)</f>
        <v>0.44360903881248415</v>
      </c>
      <c r="O16" s="4">
        <f t="shared" si="12"/>
        <v>438.59373233177644</v>
      </c>
      <c r="P16" s="10">
        <f t="shared" ref="P16:P26" si="17">P15+O16</f>
        <v>829.45095979920006</v>
      </c>
      <c r="R16" s="25">
        <f t="shared" si="8"/>
        <v>11.266406249999999</v>
      </c>
      <c r="T16" s="2">
        <f t="shared" si="13"/>
        <v>38.400000000000006</v>
      </c>
      <c r="U16" s="42">
        <f t="shared" ref="U16:U26" si="18">U15-1/12</f>
        <v>0.83333333333333326</v>
      </c>
      <c r="V16" s="2">
        <f t="shared" si="14"/>
        <v>1.1525612472160356</v>
      </c>
    </row>
    <row r="17" spans="1:22" x14ac:dyDescent="0.25">
      <c r="A17" s="25">
        <f t="shared" si="9"/>
        <v>27.99954463956735</v>
      </c>
      <c r="B17" s="25">
        <f t="shared" si="0"/>
        <v>10.08046875</v>
      </c>
      <c r="C17" s="25">
        <f t="shared" si="10"/>
        <v>10.08046875</v>
      </c>
      <c r="D17">
        <f t="shared" si="15"/>
        <v>1200</v>
      </c>
      <c r="E17" s="1">
        <f t="shared" si="1"/>
        <v>16.014152588892188</v>
      </c>
      <c r="F17">
        <v>2.1100000000000001E-2</v>
      </c>
      <c r="G17" s="31">
        <f t="shared" si="2"/>
        <v>1.9857896723418974E-3</v>
      </c>
      <c r="H17" s="31">
        <f t="shared" si="3"/>
        <v>1.6760064834565613E-2</v>
      </c>
      <c r="I17" s="32">
        <f t="shared" si="4"/>
        <v>-2.0875342820278608</v>
      </c>
      <c r="J17" s="25">
        <f t="shared" si="5"/>
        <v>28.476249746505651</v>
      </c>
      <c r="K17" s="2">
        <f t="shared" si="16"/>
        <v>34.840000000000003</v>
      </c>
      <c r="L17" s="2">
        <f t="shared" si="6"/>
        <v>62.83954463956735</v>
      </c>
      <c r="M17" s="1">
        <f t="shared" si="7"/>
        <v>100</v>
      </c>
      <c r="N17" s="25">
        <f t="shared" si="11"/>
        <v>0.44571397206807062</v>
      </c>
      <c r="O17" s="4">
        <f t="shared" si="12"/>
        <v>460.35677736862306</v>
      </c>
      <c r="P17" s="10">
        <f t="shared" si="17"/>
        <v>1289.8077371678232</v>
      </c>
      <c r="R17" s="25">
        <f t="shared" si="8"/>
        <v>10.08046875</v>
      </c>
      <c r="T17" s="2">
        <f t="shared" si="13"/>
        <v>46.84</v>
      </c>
      <c r="U17" s="42">
        <f t="shared" si="18"/>
        <v>0.74999999999999989</v>
      </c>
      <c r="V17" s="2">
        <f t="shared" si="14"/>
        <v>1.0373051224944319</v>
      </c>
    </row>
    <row r="18" spans="1:22" x14ac:dyDescent="0.25">
      <c r="A18" s="25">
        <f t="shared" si="9"/>
        <v>28.476249746505651</v>
      </c>
      <c r="B18" s="25">
        <f t="shared" si="0"/>
        <v>8.89453125</v>
      </c>
      <c r="C18" s="25">
        <f t="shared" si="10"/>
        <v>8.89453125</v>
      </c>
      <c r="D18">
        <f t="shared" si="15"/>
        <v>1600</v>
      </c>
      <c r="E18" s="1">
        <f t="shared" si="1"/>
        <v>16.151187321352758</v>
      </c>
      <c r="F18">
        <v>2.1100000000000001E-2</v>
      </c>
      <c r="G18" s="31">
        <f t="shared" si="2"/>
        <v>2.269819913409259E-3</v>
      </c>
      <c r="H18" s="31">
        <f t="shared" si="3"/>
        <v>1.9157280069174148E-2</v>
      </c>
      <c r="I18" s="32">
        <f t="shared" si="4"/>
        <v>-2.295062211795929</v>
      </c>
      <c r="J18" s="25">
        <f t="shared" si="5"/>
        <v>27.856926871026065</v>
      </c>
      <c r="K18" s="2">
        <f t="shared" si="16"/>
        <v>43.28</v>
      </c>
      <c r="L18" s="2">
        <f t="shared" si="6"/>
        <v>71.756249746505659</v>
      </c>
      <c r="M18" s="1">
        <f t="shared" si="7"/>
        <v>133.33333333333334</v>
      </c>
      <c r="N18" s="25">
        <f t="shared" si="11"/>
        <v>0.44603682876758505</v>
      </c>
      <c r="O18" s="4">
        <f t="shared" si="12"/>
        <v>489.63381125176795</v>
      </c>
      <c r="P18" s="10">
        <f t="shared" si="17"/>
        <v>1779.4415484195911</v>
      </c>
      <c r="R18" s="25">
        <f t="shared" si="8"/>
        <v>8.89453125</v>
      </c>
      <c r="T18" s="2">
        <f t="shared" si="13"/>
        <v>55.28</v>
      </c>
      <c r="U18" s="42">
        <f t="shared" si="18"/>
        <v>0.66666666666666652</v>
      </c>
      <c r="V18" s="2">
        <f t="shared" si="14"/>
        <v>0.92204899777282823</v>
      </c>
    </row>
    <row r="19" spans="1:22" x14ac:dyDescent="0.25">
      <c r="A19" s="25">
        <f t="shared" si="9"/>
        <v>27.856926871026065</v>
      </c>
      <c r="B19" s="25">
        <f t="shared" si="0"/>
        <v>7.7085937500000004</v>
      </c>
      <c r="C19" s="25">
        <f t="shared" si="10"/>
        <v>7.7085937500000004</v>
      </c>
      <c r="D19">
        <f t="shared" si="15"/>
        <v>2000</v>
      </c>
      <c r="E19" s="1">
        <f t="shared" si="1"/>
        <v>15.972243899653177</v>
      </c>
      <c r="F19">
        <v>2.75E-2</v>
      </c>
      <c r="G19" s="31">
        <f t="shared" si="2"/>
        <v>2.5900061051429093E-3</v>
      </c>
      <c r="H19" s="31">
        <f t="shared" si="3"/>
        <v>2.8490067156571999E-2</v>
      </c>
      <c r="I19" s="32">
        <f t="shared" si="4"/>
        <v>-2.2162207107778062</v>
      </c>
      <c r="J19" s="25">
        <f t="shared" si="5"/>
        <v>24.264604064288633</v>
      </c>
      <c r="K19" s="2">
        <f t="shared" si="16"/>
        <v>51.72</v>
      </c>
      <c r="L19" s="2">
        <f t="shared" si="6"/>
        <v>79.57692687102606</v>
      </c>
      <c r="M19" s="1">
        <f t="shared" si="7"/>
        <v>166.66666666666666</v>
      </c>
      <c r="N19" s="25">
        <f t="shared" si="11"/>
        <v>0.4456152343185546</v>
      </c>
      <c r="O19" s="4">
        <f t="shared" si="12"/>
        <v>488.34326674795312</v>
      </c>
      <c r="P19" s="10">
        <f t="shared" si="17"/>
        <v>2267.7848151675444</v>
      </c>
      <c r="R19" s="25">
        <f t="shared" si="8"/>
        <v>7.7085937500000004</v>
      </c>
      <c r="T19" s="2">
        <f t="shared" si="13"/>
        <v>63.72</v>
      </c>
      <c r="U19" s="42">
        <f t="shared" si="18"/>
        <v>0.58333333333333315</v>
      </c>
      <c r="V19" s="2">
        <f t="shared" si="14"/>
        <v>0.80679287305122471</v>
      </c>
    </row>
    <row r="20" spans="1:22" x14ac:dyDescent="0.25">
      <c r="A20" s="25">
        <f t="shared" si="9"/>
        <v>24.264604064288633</v>
      </c>
      <c r="B20" s="25">
        <f t="shared" si="0"/>
        <v>6.5226562499999998</v>
      </c>
      <c r="C20" s="25">
        <f t="shared" si="10"/>
        <v>6.5226562499999998</v>
      </c>
      <c r="D20">
        <f t="shared" si="15"/>
        <v>2400</v>
      </c>
      <c r="E20" s="1">
        <f t="shared" si="1"/>
        <v>14.754142182055032</v>
      </c>
      <c r="F20">
        <v>2.75E-2</v>
      </c>
      <c r="G20" s="31">
        <f t="shared" si="2"/>
        <v>2.8274796372365616E-3</v>
      </c>
      <c r="H20" s="31">
        <f t="shared" si="3"/>
        <v>3.1102276009602178E-2</v>
      </c>
      <c r="I20" s="32">
        <f t="shared" si="4"/>
        <v>-1.9100536300206239</v>
      </c>
      <c r="J20" s="25">
        <f t="shared" si="5"/>
        <v>21.066562290016737</v>
      </c>
      <c r="K20" s="2">
        <f t="shared" si="16"/>
        <v>62.72</v>
      </c>
      <c r="L20" s="2">
        <f t="shared" si="6"/>
        <v>86.984604064288632</v>
      </c>
      <c r="M20" s="1">
        <f t="shared" si="7"/>
        <v>200</v>
      </c>
      <c r="N20" s="25">
        <f t="shared" si="11"/>
        <v>0.44274536116190977</v>
      </c>
      <c r="O20" s="4">
        <f t="shared" si="12"/>
        <v>450.16527751853783</v>
      </c>
      <c r="P20" s="10">
        <f t="shared" si="17"/>
        <v>2717.9500926860824</v>
      </c>
      <c r="R20" s="25">
        <f t="shared" si="8"/>
        <v>6.5226562499999998</v>
      </c>
      <c r="T20" s="2">
        <f t="shared" si="13"/>
        <v>74.72</v>
      </c>
      <c r="U20" s="42">
        <f t="shared" si="18"/>
        <v>0.49999999999999983</v>
      </c>
      <c r="V20" s="2">
        <f t="shared" si="14"/>
        <v>0.69153674832962109</v>
      </c>
    </row>
    <row r="21" spans="1:22" x14ac:dyDescent="0.25">
      <c r="A21" s="25">
        <f t="shared" si="9"/>
        <v>21.066562290016737</v>
      </c>
      <c r="B21" s="25">
        <f t="shared" si="0"/>
        <v>5.3367187500000002</v>
      </c>
      <c r="C21" s="25">
        <f t="shared" si="10"/>
        <v>5.3367187500000002</v>
      </c>
      <c r="D21">
        <f t="shared" si="15"/>
        <v>2800</v>
      </c>
      <c r="E21" s="1">
        <f t="shared" si="1"/>
        <v>13.320199259628804</v>
      </c>
      <c r="F21">
        <v>2.75E-2</v>
      </c>
      <c r="G21" s="31">
        <f t="shared" si="2"/>
        <v>3.1199412700052827E-3</v>
      </c>
      <c r="H21" s="31">
        <f t="shared" si="3"/>
        <v>3.4319353970058107E-2</v>
      </c>
      <c r="I21" s="32">
        <f t="shared" si="4"/>
        <v>-1.6616392732260024</v>
      </c>
      <c r="J21" s="25">
        <f t="shared" si="5"/>
        <v>18.224179973136085</v>
      </c>
      <c r="K21" s="2">
        <f t="shared" si="16"/>
        <v>73.72</v>
      </c>
      <c r="L21" s="2">
        <f t="shared" si="6"/>
        <v>94.786562290016732</v>
      </c>
      <c r="M21" s="1">
        <f t="shared" si="7"/>
        <v>233.33333333333334</v>
      </c>
      <c r="N21" s="25">
        <f t="shared" si="11"/>
        <v>0.43936696160645528</v>
      </c>
      <c r="O21" s="4">
        <f t="shared" si="12"/>
        <v>388.76425434190037</v>
      </c>
      <c r="P21" s="10">
        <f t="shared" si="17"/>
        <v>3106.7143470279825</v>
      </c>
      <c r="R21" s="25">
        <f t="shared" si="8"/>
        <v>5.3367187500000002</v>
      </c>
      <c r="T21" s="2">
        <f t="shared" si="13"/>
        <v>85.72</v>
      </c>
      <c r="U21" s="42">
        <f t="shared" si="18"/>
        <v>0.41666666666666652</v>
      </c>
      <c r="V21" s="2">
        <f t="shared" si="14"/>
        <v>0.57628062360801757</v>
      </c>
    </row>
    <row r="22" spans="1:22" x14ac:dyDescent="0.25">
      <c r="A22" s="25">
        <f t="shared" si="9"/>
        <v>18.224179973136085</v>
      </c>
      <c r="B22" s="25">
        <f t="shared" si="0"/>
        <v>4.1507812499999996</v>
      </c>
      <c r="C22" s="25">
        <f t="shared" si="10"/>
        <v>4.1507812499999996</v>
      </c>
      <c r="D22">
        <f t="shared" si="15"/>
        <v>3200</v>
      </c>
      <c r="E22" s="1">
        <f t="shared" si="1"/>
        <v>11.623302429088202</v>
      </c>
      <c r="F22">
        <v>2.75E-2</v>
      </c>
      <c r="G22" s="31">
        <f t="shared" si="2"/>
        <v>3.5003357588069125E-3</v>
      </c>
      <c r="H22" s="31">
        <f t="shared" si="3"/>
        <v>3.8503693346876033E-2</v>
      </c>
      <c r="I22" s="32">
        <f t="shared" si="4"/>
        <v>-1.4608358502044461</v>
      </c>
      <c r="J22" s="25">
        <f t="shared" si="5"/>
        <v>15.656361583456592</v>
      </c>
      <c r="K22" s="2">
        <f t="shared" si="16"/>
        <v>84.72</v>
      </c>
      <c r="L22" s="2">
        <f t="shared" si="6"/>
        <v>102.94417997313609</v>
      </c>
      <c r="M22" s="1">
        <f t="shared" si="7"/>
        <v>266.66666666666669</v>
      </c>
      <c r="N22" s="25">
        <f t="shared" si="11"/>
        <v>0.43536903713659525</v>
      </c>
      <c r="O22" s="4">
        <f t="shared" si="12"/>
        <v>334.14331489500472</v>
      </c>
      <c r="P22" s="10">
        <f t="shared" si="17"/>
        <v>3440.8576619229871</v>
      </c>
      <c r="R22" s="25">
        <f t="shared" si="8"/>
        <v>4.1507812499999996</v>
      </c>
      <c r="T22" s="2">
        <f t="shared" si="13"/>
        <v>96.72</v>
      </c>
      <c r="U22" s="42">
        <f t="shared" si="18"/>
        <v>0.3333333333333332</v>
      </c>
      <c r="V22" s="2">
        <f t="shared" si="14"/>
        <v>0.46102449888641406</v>
      </c>
    </row>
    <row r="23" spans="1:22" x14ac:dyDescent="0.25">
      <c r="A23" s="25">
        <f t="shared" si="9"/>
        <v>15.656361583456592</v>
      </c>
      <c r="B23" s="25">
        <f t="shared" si="0"/>
        <v>2.96484375</v>
      </c>
      <c r="C23" s="25">
        <f t="shared" si="10"/>
        <v>2.96484375</v>
      </c>
      <c r="D23">
        <f t="shared" si="15"/>
        <v>3600</v>
      </c>
      <c r="E23" s="1">
        <f t="shared" si="1"/>
        <v>9.5605833783127565</v>
      </c>
      <c r="F23">
        <v>3.7999999999999999E-2</v>
      </c>
      <c r="G23" s="31">
        <f t="shared" si="2"/>
        <v>4.0308124915152599E-3</v>
      </c>
      <c r="H23" s="31">
        <f t="shared" si="3"/>
        <v>6.1268349871031948E-2</v>
      </c>
      <c r="I23" s="32">
        <f t="shared" si="4"/>
        <v>-1.0288000019334547</v>
      </c>
      <c r="J23" s="25">
        <f t="shared" si="5"/>
        <v>10.091633682918143</v>
      </c>
      <c r="K23" s="2">
        <f t="shared" si="16"/>
        <v>95.72</v>
      </c>
      <c r="L23" s="2">
        <f t="shared" si="6"/>
        <v>111.37636158345659</v>
      </c>
      <c r="M23" s="1">
        <f t="shared" si="7"/>
        <v>300</v>
      </c>
      <c r="N23" s="25">
        <f t="shared" si="11"/>
        <v>0.43050922785466356</v>
      </c>
      <c r="O23" s="4">
        <f t="shared" si="12"/>
        <v>285.2152385832041</v>
      </c>
      <c r="P23" s="10">
        <f t="shared" si="17"/>
        <v>3726.0729005061912</v>
      </c>
      <c r="R23" s="25">
        <f t="shared" si="8"/>
        <v>2.96484375</v>
      </c>
      <c r="T23" s="2">
        <f t="shared" si="13"/>
        <v>107.72</v>
      </c>
      <c r="U23" s="42">
        <f t="shared" si="18"/>
        <v>0.24999999999999989</v>
      </c>
      <c r="V23" s="2">
        <f t="shared" si="14"/>
        <v>0.34576837416481054</v>
      </c>
    </row>
    <row r="24" spans="1:22" x14ac:dyDescent="0.25">
      <c r="A24" s="25">
        <f t="shared" si="9"/>
        <v>10.091633682918143</v>
      </c>
      <c r="B24" s="25">
        <f t="shared" si="0"/>
        <v>1.7789062499999999</v>
      </c>
      <c r="C24" s="25">
        <f t="shared" si="10"/>
        <v>1.7789062499999999</v>
      </c>
      <c r="D24">
        <f t="shared" si="15"/>
        <v>4000</v>
      </c>
      <c r="E24" s="1">
        <f t="shared" si="1"/>
        <v>5.0999999999999996</v>
      </c>
      <c r="F24">
        <v>3.7999999999999999E-2</v>
      </c>
      <c r="G24" s="31">
        <f t="shared" si="2"/>
        <v>3.5836627140974965E-3</v>
      </c>
      <c r="H24" s="31">
        <f t="shared" si="3"/>
        <v>5.4471673254281948E-2</v>
      </c>
      <c r="I24" s="32">
        <f t="shared" si="4"/>
        <v>-0.81525587414334388</v>
      </c>
      <c r="J24" s="25">
        <f t="shared" si="5"/>
        <v>9.2894155037085575</v>
      </c>
      <c r="K24" s="2">
        <f t="shared" si="16"/>
        <v>110.92</v>
      </c>
      <c r="L24" s="2">
        <f t="shared" si="6"/>
        <v>121.01163368291814</v>
      </c>
      <c r="M24" s="1">
        <f t="shared" si="7"/>
        <v>333.33333333333331</v>
      </c>
      <c r="N24" s="25">
        <f t="shared" si="11"/>
        <v>0.42</v>
      </c>
      <c r="O24" s="4">
        <f t="shared" si="12"/>
        <v>212.90604584676296</v>
      </c>
      <c r="P24" s="10">
        <f t="shared" si="17"/>
        <v>3938.9789463529542</v>
      </c>
      <c r="R24" s="25">
        <f t="shared" si="8"/>
        <v>1.7789062499999999</v>
      </c>
      <c r="T24" s="2">
        <f t="shared" si="13"/>
        <v>122.92</v>
      </c>
      <c r="U24" s="42">
        <f t="shared" si="18"/>
        <v>0.16666666666666657</v>
      </c>
      <c r="V24" s="2">
        <f t="shared" si="14"/>
        <v>0.230512249443207</v>
      </c>
    </row>
    <row r="25" spans="1:22" x14ac:dyDescent="0.25">
      <c r="A25" s="25">
        <f t="shared" si="9"/>
        <v>9.2894155037085575</v>
      </c>
      <c r="B25" s="25">
        <f t="shared" si="0"/>
        <v>0.59296875000000004</v>
      </c>
      <c r="C25" s="25">
        <f t="shared" si="10"/>
        <v>0.59296875000000004</v>
      </c>
      <c r="D25">
        <f t="shared" si="15"/>
        <v>4400</v>
      </c>
      <c r="E25" s="1">
        <f t="shared" si="1"/>
        <v>5.0999999999999996</v>
      </c>
      <c r="F25">
        <v>3.7999999999999999E-2</v>
      </c>
      <c r="G25" s="31">
        <f t="shared" si="2"/>
        <v>1.0750988142292488E-2</v>
      </c>
      <c r="H25" s="31">
        <f t="shared" si="3"/>
        <v>0.16341501976284581</v>
      </c>
      <c r="I25" s="32">
        <f t="shared" si="4"/>
        <v>-0.40970758618239012</v>
      </c>
      <c r="J25" s="25">
        <f>IF(ISERROR(G25),0,(-H25+SQRT(H25^2-4*G25*I25))/(2*G25))</f>
        <v>2.1912629740255571</v>
      </c>
      <c r="K25" s="2">
        <f t="shared" si="16"/>
        <v>126.12</v>
      </c>
      <c r="L25" s="2">
        <f t="shared" si="6"/>
        <v>135.40941550370857</v>
      </c>
      <c r="M25" s="1">
        <f t="shared" si="7"/>
        <v>366.66666666666669</v>
      </c>
      <c r="N25" s="25">
        <f t="shared" si="11"/>
        <v>0.42</v>
      </c>
      <c r="O25" s="4">
        <f t="shared" si="12"/>
        <v>158.27856835745141</v>
      </c>
      <c r="P25" s="10">
        <f t="shared" si="17"/>
        <v>4097.2575147104053</v>
      </c>
      <c r="R25" s="25">
        <f t="shared" si="8"/>
        <v>0.59296875000000004</v>
      </c>
      <c r="T25" s="2">
        <f t="shared" si="13"/>
        <v>138.12</v>
      </c>
      <c r="U25" s="42">
        <f t="shared" si="18"/>
        <v>8.3333333333333245E-2</v>
      </c>
      <c r="V25" s="2">
        <f t="shared" si="14"/>
        <v>0.11525612472160343</v>
      </c>
    </row>
    <row r="26" spans="1:22" x14ac:dyDescent="0.25">
      <c r="A26" s="25">
        <f t="shared" si="9"/>
        <v>2.1912629740255571</v>
      </c>
      <c r="D26">
        <f t="shared" si="15"/>
        <v>4800</v>
      </c>
      <c r="E26" s="25"/>
      <c r="G26" s="25"/>
      <c r="H26" s="25"/>
      <c r="I26" s="25"/>
      <c r="J26" s="25"/>
      <c r="K26" s="2">
        <f t="shared" si="16"/>
        <v>141.32</v>
      </c>
      <c r="L26" s="2">
        <f t="shared" si="6"/>
        <v>143.51126297402556</v>
      </c>
      <c r="M26" s="1">
        <f t="shared" si="7"/>
        <v>400</v>
      </c>
      <c r="N26" s="25">
        <f t="shared" si="11"/>
        <v>0.42</v>
      </c>
      <c r="O26" s="4">
        <f t="shared" si="12"/>
        <v>93.758874234828582</v>
      </c>
      <c r="P26" s="10">
        <f t="shared" si="17"/>
        <v>4191.0163889452342</v>
      </c>
      <c r="T26" s="2">
        <f t="shared" si="13"/>
        <v>153.32</v>
      </c>
      <c r="U26" s="42">
        <f t="shared" si="18"/>
        <v>0</v>
      </c>
      <c r="V26" s="2">
        <f t="shared" si="14"/>
        <v>0</v>
      </c>
    </row>
    <row r="27" spans="1:22" x14ac:dyDescent="0.25">
      <c r="A27" s="25"/>
      <c r="B27" s="25"/>
      <c r="D27" s="25"/>
      <c r="E27" s="25"/>
      <c r="U27" s="42"/>
      <c r="V27" s="11"/>
    </row>
    <row r="28" spans="1:22" x14ac:dyDescent="0.25">
      <c r="A28" s="25"/>
      <c r="B28" s="25"/>
      <c r="D28" s="25"/>
      <c r="E28" s="25"/>
      <c r="F28" s="25"/>
      <c r="G28" s="25"/>
    </row>
    <row r="29" spans="1:22" x14ac:dyDescent="0.25">
      <c r="A29" s="25"/>
      <c r="D29" s="25"/>
      <c r="E29" s="25"/>
      <c r="F29" s="25"/>
      <c r="G29" s="25"/>
      <c r="M29" t="s">
        <v>70</v>
      </c>
      <c r="O29" s="10"/>
      <c r="P29" s="1"/>
    </row>
    <row r="30" spans="1:22" s="34" customFormat="1" ht="30" x14ac:dyDescent="0.25">
      <c r="A30" s="33"/>
      <c r="D30" s="33"/>
      <c r="E30" s="33"/>
      <c r="F30" s="33"/>
      <c r="G30" s="33"/>
      <c r="M30" s="35" t="s">
        <v>71</v>
      </c>
      <c r="N30" s="34" t="s">
        <v>72</v>
      </c>
      <c r="O30" s="35" t="s">
        <v>71</v>
      </c>
      <c r="P30" s="35" t="s">
        <v>73</v>
      </c>
      <c r="Q30" s="35" t="s">
        <v>71</v>
      </c>
      <c r="R30" s="34" t="s">
        <v>74</v>
      </c>
    </row>
    <row r="31" spans="1:22" x14ac:dyDescent="0.25">
      <c r="A31" s="25"/>
      <c r="D31" s="25"/>
      <c r="E31" s="25"/>
      <c r="F31" s="25"/>
      <c r="G31" s="25"/>
      <c r="M31" s="36">
        <v>621</v>
      </c>
      <c r="N31" s="37">
        <f>M31/449</f>
        <v>1.3830734966592428</v>
      </c>
      <c r="O31" s="38"/>
      <c r="P31" s="39">
        <f>P26</f>
        <v>4191.0163889452342</v>
      </c>
      <c r="Q31" s="38"/>
      <c r="R31" s="40">
        <f>MAX(A14:A26)</f>
        <v>28.476249746505651</v>
      </c>
    </row>
    <row r="32" spans="1:22" x14ac:dyDescent="0.25">
      <c r="A32" s="25"/>
      <c r="B32" s="25"/>
      <c r="D32" s="25"/>
      <c r="E32" s="25"/>
      <c r="F32" s="25"/>
      <c r="G32" s="25"/>
      <c r="M32">
        <v>0</v>
      </c>
      <c r="N32" s="2">
        <f>M32/449</f>
        <v>0</v>
      </c>
      <c r="O32">
        <f>M32</f>
        <v>0</v>
      </c>
      <c r="P32" s="4">
        <f t="dataTable" ref="P32:P44" dt2D="0" dtr="0" r1="M31"/>
        <v>163.33333333333334</v>
      </c>
      <c r="Q32">
        <f>M32</f>
        <v>0</v>
      </c>
      <c r="R32" s="1">
        <f t="dataTable" ref="R32:R44" dt2D="0" dtr="0" r1="M31" ca="1"/>
        <v>20</v>
      </c>
    </row>
    <row r="33" spans="1:18" x14ac:dyDescent="0.25">
      <c r="A33" s="25"/>
      <c r="B33" s="25"/>
      <c r="D33" s="25"/>
      <c r="E33" s="25"/>
      <c r="F33" s="25"/>
      <c r="G33" s="25"/>
      <c r="M33">
        <v>100</v>
      </c>
      <c r="N33" s="2">
        <f t="shared" ref="N33:N44" si="19">M33/449</f>
        <v>0.22271714922048999</v>
      </c>
      <c r="O33">
        <f t="shared" ref="O33:O44" si="20">M33</f>
        <v>100</v>
      </c>
      <c r="P33" s="4">
        <v>1878.3181222412998</v>
      </c>
      <c r="Q33">
        <f t="shared" ref="Q33:Q44" si="21">M33</f>
        <v>100</v>
      </c>
      <c r="R33" s="1">
        <v>20</v>
      </c>
    </row>
    <row r="34" spans="1:18" x14ac:dyDescent="0.25">
      <c r="A34" s="25"/>
      <c r="B34" s="25"/>
      <c r="D34" s="25"/>
      <c r="E34" s="25"/>
      <c r="F34" s="25"/>
      <c r="G34" s="25"/>
      <c r="M34">
        <v>200</v>
      </c>
      <c r="N34" s="2">
        <f t="shared" si="19"/>
        <v>0.44543429844097998</v>
      </c>
      <c r="O34">
        <f t="shared" si="20"/>
        <v>200</v>
      </c>
      <c r="P34" s="4">
        <v>2378.9946145508511</v>
      </c>
      <c r="Q34">
        <f t="shared" si="21"/>
        <v>200</v>
      </c>
      <c r="R34" s="1">
        <v>20</v>
      </c>
    </row>
    <row r="35" spans="1:18" x14ac:dyDescent="0.25">
      <c r="A35" s="25"/>
      <c r="B35" s="25"/>
      <c r="D35" s="25"/>
      <c r="E35" s="25"/>
      <c r="F35" s="25"/>
      <c r="G35" s="25"/>
      <c r="M35">
        <v>300</v>
      </c>
      <c r="N35" s="2">
        <f t="shared" si="19"/>
        <v>0.66815144766146994</v>
      </c>
      <c r="O35">
        <f t="shared" si="20"/>
        <v>300</v>
      </c>
      <c r="P35" s="4">
        <v>2805.8145902169381</v>
      </c>
      <c r="Q35">
        <f t="shared" si="21"/>
        <v>300</v>
      </c>
      <c r="R35" s="1">
        <v>20</v>
      </c>
    </row>
    <row r="36" spans="1:18" x14ac:dyDescent="0.25">
      <c r="M36">
        <v>400</v>
      </c>
      <c r="N36" s="2">
        <f t="shared" si="19"/>
        <v>0.89086859688195996</v>
      </c>
      <c r="O36">
        <f t="shared" si="20"/>
        <v>400</v>
      </c>
      <c r="P36" s="4">
        <v>3232.9157910743274</v>
      </c>
      <c r="Q36">
        <f t="shared" si="21"/>
        <v>400</v>
      </c>
      <c r="R36" s="1">
        <v>22.249443761265539</v>
      </c>
    </row>
    <row r="37" spans="1:18" x14ac:dyDescent="0.25">
      <c r="M37">
        <v>500</v>
      </c>
      <c r="N37" s="2">
        <f t="shared" si="19"/>
        <v>1.1135857461024499</v>
      </c>
      <c r="O37">
        <f t="shared" si="20"/>
        <v>500</v>
      </c>
      <c r="P37" s="4">
        <v>3664.3282775688558</v>
      </c>
      <c r="Q37">
        <f t="shared" si="21"/>
        <v>500</v>
      </c>
      <c r="R37" s="1">
        <v>25.105294215307559</v>
      </c>
    </row>
    <row r="38" spans="1:18" x14ac:dyDescent="0.25">
      <c r="M38">
        <v>600</v>
      </c>
      <c r="N38" s="2">
        <f t="shared" si="19"/>
        <v>1.3363028953229399</v>
      </c>
      <c r="O38">
        <f t="shared" si="20"/>
        <v>600</v>
      </c>
      <c r="P38" s="4">
        <v>4099.3550843661369</v>
      </c>
      <c r="Q38">
        <f t="shared" si="21"/>
        <v>600</v>
      </c>
      <c r="R38" s="1">
        <v>27.901035324868122</v>
      </c>
    </row>
    <row r="39" spans="1:18" x14ac:dyDescent="0.25">
      <c r="M39">
        <v>700</v>
      </c>
      <c r="N39" s="2">
        <f t="shared" si="19"/>
        <v>1.5590200445434299</v>
      </c>
      <c r="O39">
        <f t="shared" si="20"/>
        <v>700</v>
      </c>
      <c r="P39" s="4">
        <v>4646.0720631500244</v>
      </c>
      <c r="Q39">
        <f t="shared" si="21"/>
        <v>700</v>
      </c>
      <c r="R39" s="1">
        <v>30.603444190090986</v>
      </c>
    </row>
    <row r="40" spans="1:18" x14ac:dyDescent="0.25">
      <c r="M40">
        <v>800</v>
      </c>
      <c r="N40" s="2">
        <f t="shared" si="19"/>
        <v>1.7817371937639199</v>
      </c>
      <c r="O40">
        <f t="shared" si="20"/>
        <v>800</v>
      </c>
      <c r="P40" s="4">
        <v>4981.4982494484047</v>
      </c>
      <c r="Q40">
        <f t="shared" si="21"/>
        <v>800</v>
      </c>
      <c r="R40" s="1">
        <v>33.214492685503863</v>
      </c>
    </row>
    <row r="41" spans="1:18" x14ac:dyDescent="0.25">
      <c r="M41">
        <v>900</v>
      </c>
      <c r="N41" s="2">
        <f t="shared" si="19"/>
        <v>2.0044543429844097</v>
      </c>
      <c r="O41">
        <f t="shared" si="20"/>
        <v>900</v>
      </c>
      <c r="P41" s="4">
        <v>5363.3291671517736</v>
      </c>
      <c r="Q41">
        <f t="shared" si="21"/>
        <v>900</v>
      </c>
      <c r="R41" s="1">
        <v>35.73808337665681</v>
      </c>
    </row>
    <row r="42" spans="1:18" x14ac:dyDescent="0.25">
      <c r="M42">
        <v>1000</v>
      </c>
      <c r="N42" s="2">
        <f t="shared" si="19"/>
        <v>2.2271714922048997</v>
      </c>
      <c r="O42">
        <f t="shared" si="20"/>
        <v>1000</v>
      </c>
      <c r="P42" s="4">
        <v>5763.1999009263573</v>
      </c>
      <c r="Q42">
        <f t="shared" si="21"/>
        <v>1000</v>
      </c>
      <c r="R42" s="1">
        <v>38.179240580728049</v>
      </c>
    </row>
    <row r="43" spans="1:18" x14ac:dyDescent="0.25">
      <c r="M43">
        <v>1100</v>
      </c>
      <c r="N43" s="2">
        <f t="shared" si="19"/>
        <v>2.4498886414253898</v>
      </c>
      <c r="O43">
        <f t="shared" si="20"/>
        <v>1100</v>
      </c>
      <c r="P43" s="4">
        <v>6170.7280611647702</v>
      </c>
      <c r="Q43">
        <f t="shared" si="21"/>
        <v>1100</v>
      </c>
      <c r="R43" s="1">
        <v>40.543376653477871</v>
      </c>
    </row>
    <row r="44" spans="1:18" x14ac:dyDescent="0.25">
      <c r="M44">
        <v>1200</v>
      </c>
      <c r="N44" s="2">
        <f t="shared" si="19"/>
        <v>2.6726057906458798</v>
      </c>
      <c r="O44">
        <f t="shared" si="20"/>
        <v>1200</v>
      </c>
      <c r="P44" s="4">
        <v>6580.9547620704334</v>
      </c>
      <c r="Q44">
        <f t="shared" si="21"/>
        <v>1200</v>
      </c>
      <c r="R44" s="1">
        <v>42.903801814775086</v>
      </c>
    </row>
    <row r="61" spans="1:11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</row>
    <row r="62" spans="1:11" x14ac:dyDescent="0.2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</row>
    <row r="63" spans="1:11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</row>
    <row r="64" spans="1:11" x14ac:dyDescent="0.2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</row>
    <row r="65" spans="1:11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</row>
    <row r="66" spans="1:11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</row>
    <row r="67" spans="1:11" x14ac:dyDescent="0.2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</row>
    <row r="68" spans="1:11" x14ac:dyDescent="0.2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</row>
    <row r="69" spans="1:11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</row>
    <row r="70" spans="1:11" x14ac:dyDescent="0.2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</row>
    <row r="71" spans="1:11" x14ac:dyDescent="0.2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</row>
    <row r="72" spans="1:11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</row>
    <row r="73" spans="1:11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</row>
    <row r="74" spans="1:11" x14ac:dyDescent="0.2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</row>
    <row r="75" spans="1:11" x14ac:dyDescent="0.2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</row>
    <row r="76" spans="1:11" x14ac:dyDescent="0.2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</row>
    <row r="77" spans="1:11" x14ac:dyDescent="0.2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</row>
    <row r="78" spans="1:11" x14ac:dyDescent="0.2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</row>
    <row r="79" spans="1:11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</row>
    <row r="80" spans="1:11" x14ac:dyDescent="0.2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</row>
    <row r="81" spans="1:11" x14ac:dyDescent="0.2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</row>
    <row r="82" spans="1:11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</row>
    <row r="83" spans="1:11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</row>
    <row r="84" spans="1:11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</row>
    <row r="85" spans="1:11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</row>
    <row r="86" spans="1:11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</row>
    <row r="87" spans="1:11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</row>
    <row r="88" spans="1:11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</row>
    <row r="89" spans="1:11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</row>
    <row r="90" spans="1:11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</row>
    <row r="91" spans="1:11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</row>
    <row r="92" spans="1:11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</row>
    <row r="93" spans="1:11" x14ac:dyDescent="0.2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</row>
    <row r="94" spans="1:11" x14ac:dyDescent="0.2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</row>
    <row r="95" spans="1:11" x14ac:dyDescent="0.2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</row>
    <row r="96" spans="1:11" x14ac:dyDescent="0.2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4"/>
  <sheetViews>
    <sheetView zoomScale="110" zoomScaleNormal="110" workbookViewId="0">
      <selection activeCell="D6" sqref="D6"/>
    </sheetView>
  </sheetViews>
  <sheetFormatPr defaultRowHeight="15" x14ac:dyDescent="0.25"/>
  <cols>
    <col min="2" max="2" width="14.85546875" bestFit="1" customWidth="1"/>
    <col min="3" max="3" width="9.5703125" bestFit="1" customWidth="1"/>
    <col min="4" max="4" width="11.5703125" bestFit="1" customWidth="1"/>
    <col min="5" max="5" width="9.42578125" customWidth="1"/>
  </cols>
  <sheetData>
    <row r="3" spans="1:5" ht="18.75" x14ac:dyDescent="0.3">
      <c r="A3" s="7"/>
    </row>
    <row r="4" spans="1:5" ht="18.75" x14ac:dyDescent="0.3">
      <c r="A4" s="7"/>
      <c r="B4" s="3"/>
      <c r="C4" s="12"/>
    </row>
    <row r="5" spans="1:5" ht="18.75" x14ac:dyDescent="0.3">
      <c r="A5" s="7"/>
      <c r="B5" s="3"/>
      <c r="C5" s="2"/>
    </row>
    <row r="6" spans="1:5" ht="18.75" x14ac:dyDescent="0.3">
      <c r="A6" s="7"/>
      <c r="B6" s="8" t="s">
        <v>75</v>
      </c>
      <c r="C6">
        <v>180</v>
      </c>
    </row>
    <row r="8" spans="1:5" ht="17.25" x14ac:dyDescent="0.25">
      <c r="B8" s="3" t="s">
        <v>74</v>
      </c>
      <c r="C8" s="3" t="s">
        <v>17</v>
      </c>
      <c r="D8" s="3" t="s">
        <v>76</v>
      </c>
      <c r="E8" s="3" t="s">
        <v>77</v>
      </c>
    </row>
    <row r="9" spans="1:5" x14ac:dyDescent="0.25">
      <c r="B9" s="22">
        <f>'Groundwater Hydraulics Model'!R32</f>
        <v>20</v>
      </c>
      <c r="C9" s="2">
        <f>'Groundwater Hydraulics Model'!N32</f>
        <v>0</v>
      </c>
      <c r="D9" s="4">
        <f>'Groundwater Hydraulics Model'!P32</f>
        <v>163.33333333333334</v>
      </c>
      <c r="E9" s="14">
        <f>2*D9/$C$6+C9</f>
        <v>1.8148148148148149</v>
      </c>
    </row>
    <row r="10" spans="1:5" x14ac:dyDescent="0.25">
      <c r="B10" s="22">
        <f>'Groundwater Hydraulics Model'!R33</f>
        <v>20</v>
      </c>
      <c r="C10" s="2">
        <f>'Groundwater Hydraulics Model'!N33</f>
        <v>0.22271714922048999</v>
      </c>
      <c r="D10" s="4">
        <f>'Groundwater Hydraulics Model'!P33</f>
        <v>1878.3181222412998</v>
      </c>
      <c r="E10" s="14">
        <f>2*D10/$C$6+C10</f>
        <v>21.092918507457153</v>
      </c>
    </row>
    <row r="11" spans="1:5" x14ac:dyDescent="0.25">
      <c r="B11" s="22">
        <f>'Groundwater Hydraulics Model'!R34</f>
        <v>20</v>
      </c>
      <c r="C11" s="2">
        <f>'Groundwater Hydraulics Model'!N34</f>
        <v>0.44543429844097998</v>
      </c>
      <c r="D11" s="4">
        <f>'Groundwater Hydraulics Model'!P34</f>
        <v>2378.9946145508511</v>
      </c>
      <c r="E11" s="14">
        <f t="shared" ref="E11:E21" si="0">2*D11/$C$6+C11</f>
        <v>26.878707793450435</v>
      </c>
    </row>
    <row r="12" spans="1:5" x14ac:dyDescent="0.25">
      <c r="B12" s="22">
        <f>'Groundwater Hydraulics Model'!R35</f>
        <v>20</v>
      </c>
      <c r="C12" s="2">
        <f>'Groundwater Hydraulics Model'!N35</f>
        <v>0.66815144766146994</v>
      </c>
      <c r="D12" s="4">
        <f>'Groundwater Hydraulics Model'!P35</f>
        <v>2805.8145902169381</v>
      </c>
      <c r="E12" s="14">
        <f t="shared" si="0"/>
        <v>31.84386911673856</v>
      </c>
    </row>
    <row r="13" spans="1:5" x14ac:dyDescent="0.25">
      <c r="B13" s="22">
        <f>'Groundwater Hydraulics Model'!R36</f>
        <v>22.249443761265539</v>
      </c>
      <c r="C13" s="2">
        <f>'Groundwater Hydraulics Model'!N36</f>
        <v>0.89086859688195996</v>
      </c>
      <c r="D13" s="4">
        <f>'Groundwater Hydraulics Model'!P36</f>
        <v>3232.9157910743274</v>
      </c>
      <c r="E13" s="14">
        <f t="shared" si="0"/>
        <v>36.812155164374488</v>
      </c>
    </row>
    <row r="14" spans="1:5" x14ac:dyDescent="0.25">
      <c r="B14" s="22">
        <f>'Groundwater Hydraulics Model'!R37</f>
        <v>25.105294215307559</v>
      </c>
      <c r="C14" s="2">
        <f>'Groundwater Hydraulics Model'!N37</f>
        <v>1.1135857461024499</v>
      </c>
      <c r="D14" s="4">
        <f>'Groundwater Hydraulics Model'!P37</f>
        <v>3664.3282775688558</v>
      </c>
      <c r="E14" s="14">
        <f t="shared" si="0"/>
        <v>41.828344385756402</v>
      </c>
    </row>
    <row r="15" spans="1:5" x14ac:dyDescent="0.25">
      <c r="B15" s="22">
        <f>'Groundwater Hydraulics Model'!R38</f>
        <v>27.901035324868122</v>
      </c>
      <c r="C15" s="2">
        <f>'Groundwater Hydraulics Model'!N38</f>
        <v>1.3363028953229399</v>
      </c>
      <c r="D15" s="4">
        <f>'Groundwater Hydraulics Model'!P38</f>
        <v>4099.3550843661369</v>
      </c>
      <c r="E15" s="14">
        <f t="shared" si="0"/>
        <v>46.884692721613348</v>
      </c>
    </row>
    <row r="16" spans="1:5" x14ac:dyDescent="0.25">
      <c r="B16" s="22">
        <f>'Groundwater Hydraulics Model'!R39</f>
        <v>30.603444190090986</v>
      </c>
      <c r="C16" s="2">
        <f>'Groundwater Hydraulics Model'!N39</f>
        <v>1.5590200445434299</v>
      </c>
      <c r="D16" s="4">
        <f>'Groundwater Hydraulics Model'!P39</f>
        <v>4646.0720631500244</v>
      </c>
      <c r="E16" s="14">
        <f t="shared" si="0"/>
        <v>53.18204296843259</v>
      </c>
    </row>
    <row r="17" spans="2:5" x14ac:dyDescent="0.25">
      <c r="B17" s="22">
        <f>'Groundwater Hydraulics Model'!R40</f>
        <v>33.214492685503863</v>
      </c>
      <c r="C17" s="2">
        <f>'Groundwater Hydraulics Model'!N40</f>
        <v>1.7817371937639199</v>
      </c>
      <c r="D17" s="4">
        <f>'Groundwater Hydraulics Model'!P40</f>
        <v>4981.4982494484047</v>
      </c>
      <c r="E17" s="14">
        <f t="shared" si="0"/>
        <v>57.131717743190634</v>
      </c>
    </row>
    <row r="18" spans="2:5" x14ac:dyDescent="0.25">
      <c r="B18" s="22">
        <f>'Groundwater Hydraulics Model'!R41</f>
        <v>35.73808337665681</v>
      </c>
      <c r="C18" s="2">
        <f>'Groundwater Hydraulics Model'!N41</f>
        <v>2.0044543429844097</v>
      </c>
      <c r="D18" s="4">
        <f>'Groundwater Hydraulics Model'!P41</f>
        <v>5363.3291671517736</v>
      </c>
      <c r="E18" s="14">
        <f t="shared" si="0"/>
        <v>61.597000644670786</v>
      </c>
    </row>
    <row r="19" spans="2:5" x14ac:dyDescent="0.25">
      <c r="B19" s="22">
        <f>'Groundwater Hydraulics Model'!R42</f>
        <v>38.179240580728049</v>
      </c>
      <c r="C19" s="2">
        <f>'Groundwater Hydraulics Model'!N42</f>
        <v>2.2271714922048997</v>
      </c>
      <c r="D19" s="4">
        <f>'Groundwater Hydraulics Model'!P42</f>
        <v>5763.1999009263573</v>
      </c>
      <c r="E19" s="14">
        <f t="shared" si="0"/>
        <v>66.262725946942211</v>
      </c>
    </row>
    <row r="20" spans="2:5" x14ac:dyDescent="0.25">
      <c r="B20" s="22">
        <f>'Groundwater Hydraulics Model'!R43</f>
        <v>40.543376653477871</v>
      </c>
      <c r="C20" s="2">
        <f>'Groundwater Hydraulics Model'!N43</f>
        <v>2.4498886414253898</v>
      </c>
      <c r="D20" s="4">
        <f>'Groundwater Hydraulics Model'!P43</f>
        <v>6170.7280611647702</v>
      </c>
      <c r="E20" s="14">
        <f t="shared" si="0"/>
        <v>71.013533765478385</v>
      </c>
    </row>
    <row r="21" spans="2:5" x14ac:dyDescent="0.25">
      <c r="B21" s="22">
        <f>'Groundwater Hydraulics Model'!R44</f>
        <v>42.903801814775086</v>
      </c>
      <c r="C21" s="2">
        <f>'Groundwater Hydraulics Model'!N44</f>
        <v>2.6726057906458798</v>
      </c>
      <c r="D21" s="4">
        <f>'Groundwater Hydraulics Model'!P44</f>
        <v>6580.9547620704334</v>
      </c>
      <c r="E21" s="14">
        <f t="shared" si="0"/>
        <v>75.794325369206248</v>
      </c>
    </row>
    <row r="22" spans="2:5" x14ac:dyDescent="0.25">
      <c r="B22" s="11"/>
      <c r="C22" s="1"/>
      <c r="D22" s="4"/>
      <c r="E22" s="10"/>
    </row>
    <row r="23" spans="2:5" x14ac:dyDescent="0.25">
      <c r="B23" s="11"/>
      <c r="C23" s="1"/>
      <c r="D23" s="4"/>
      <c r="E23" s="10"/>
    </row>
    <row r="24" spans="2:5" x14ac:dyDescent="0.25">
      <c r="B24" s="11"/>
      <c r="C24" s="1"/>
      <c r="D24" s="4"/>
      <c r="E24" s="10"/>
    </row>
    <row r="25" spans="2:5" x14ac:dyDescent="0.25">
      <c r="B25" s="11"/>
      <c r="C25" s="1"/>
      <c r="D25" s="4"/>
      <c r="E25" s="10"/>
    </row>
    <row r="26" spans="2:5" x14ac:dyDescent="0.25">
      <c r="B26" s="11"/>
      <c r="C26" s="1"/>
      <c r="D26" s="4"/>
      <c r="E26" s="10"/>
    </row>
    <row r="27" spans="2:5" x14ac:dyDescent="0.25">
      <c r="B27" s="11"/>
      <c r="C27" s="1"/>
      <c r="D27" s="4"/>
      <c r="E27" s="10"/>
    </row>
    <row r="28" spans="2:5" x14ac:dyDescent="0.25">
      <c r="B28" s="11"/>
      <c r="C28" s="1"/>
      <c r="D28" s="4"/>
      <c r="E28" s="10"/>
    </row>
    <row r="29" spans="2:5" x14ac:dyDescent="0.25">
      <c r="B29" s="11"/>
      <c r="C29" s="1"/>
      <c r="D29" s="4"/>
      <c r="E29" s="10"/>
    </row>
    <row r="30" spans="2:5" x14ac:dyDescent="0.25">
      <c r="B30" s="11"/>
      <c r="C30" s="1"/>
      <c r="D30" s="4"/>
      <c r="E30" s="10"/>
    </row>
    <row r="31" spans="2:5" x14ac:dyDescent="0.25">
      <c r="B31" s="11"/>
      <c r="C31" s="1"/>
      <c r="D31" s="4"/>
      <c r="E31" s="10"/>
    </row>
    <row r="32" spans="2:5" x14ac:dyDescent="0.25">
      <c r="B32" s="11"/>
      <c r="C32" s="1"/>
      <c r="D32" s="4"/>
      <c r="E32" s="10"/>
    </row>
    <row r="33" spans="2:5" x14ac:dyDescent="0.25">
      <c r="B33" s="11"/>
      <c r="C33" s="1"/>
      <c r="D33" s="4"/>
      <c r="E33" s="10"/>
    </row>
    <row r="34" spans="2:5" x14ac:dyDescent="0.25">
      <c r="B34" s="11"/>
      <c r="C34" s="1"/>
      <c r="D34" s="4"/>
      <c r="E34" s="1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216"/>
  <sheetViews>
    <sheetView zoomScaleNormal="100" workbookViewId="0">
      <selection activeCell="B11" sqref="B11"/>
    </sheetView>
  </sheetViews>
  <sheetFormatPr defaultRowHeight="15" x14ac:dyDescent="0.25"/>
  <cols>
    <col min="1" max="1" width="9.42578125" bestFit="1" customWidth="1"/>
    <col min="2" max="2" width="11" bestFit="1" customWidth="1"/>
    <col min="3" max="3" width="9.5703125" hidden="1" customWidth="1"/>
    <col min="4" max="4" width="10.42578125" customWidth="1"/>
    <col min="5" max="5" width="12.5703125" bestFit="1" customWidth="1"/>
    <col min="6" max="6" width="14.140625" bestFit="1" customWidth="1"/>
    <col min="7" max="7" width="11.5703125" bestFit="1" customWidth="1"/>
    <col min="8" max="8" width="12.140625" customWidth="1"/>
  </cols>
  <sheetData>
    <row r="2" spans="1:8" ht="18.75" x14ac:dyDescent="0.3">
      <c r="B2" s="7"/>
    </row>
    <row r="5" spans="1:8" x14ac:dyDescent="0.25">
      <c r="B5" s="5"/>
    </row>
    <row r="6" spans="1:8" x14ac:dyDescent="0.25">
      <c r="B6" s="3"/>
    </row>
    <row r="7" spans="1:8" x14ac:dyDescent="0.25">
      <c r="B7" s="3"/>
    </row>
    <row r="9" spans="1:8" x14ac:dyDescent="0.25">
      <c r="A9" s="5" t="s">
        <v>78</v>
      </c>
      <c r="B9" s="6" t="s">
        <v>79</v>
      </c>
      <c r="C9" s="6" t="s">
        <v>80</v>
      </c>
      <c r="D9" s="6" t="s">
        <v>77</v>
      </c>
      <c r="E9" s="6" t="s">
        <v>81</v>
      </c>
      <c r="F9" s="6" t="s">
        <v>82</v>
      </c>
      <c r="G9" s="6" t="s">
        <v>83</v>
      </c>
      <c r="H9" s="6" t="s">
        <v>84</v>
      </c>
    </row>
    <row r="10" spans="1:8" x14ac:dyDescent="0.25">
      <c r="A10" s="10">
        <v>0</v>
      </c>
      <c r="B10" s="9">
        <f>'Precipitation and Runoff'!J12</f>
        <v>0</v>
      </c>
      <c r="C10" s="4"/>
      <c r="D10" s="15">
        <f>'Step 1. y-Q-S-SF'!E9</f>
        <v>1.8148148148148149</v>
      </c>
      <c r="E10" s="2">
        <v>0</v>
      </c>
      <c r="F10" s="11">
        <f>E10*449</f>
        <v>0</v>
      </c>
      <c r="G10" s="4">
        <f t="shared" ref="G10:G14" ca="1" si="0">ROUND(TREND(OFFSET(S,MATCH($D10,SF),0,-2),OFFSET(SF,MATCH($D10,SF),0,-2),$D10),0)</f>
        <v>163</v>
      </c>
      <c r="H10" s="16">
        <f t="shared" ref="H10:H73" ca="1" si="1">ROUND(TREND(OFFSET(y,MATCH($D10,SF),0,-2),OFFSET(SF,MATCH($D10,SF),0,-2),$D10),1)</f>
        <v>20</v>
      </c>
    </row>
    <row r="11" spans="1:8" x14ac:dyDescent="0.25">
      <c r="A11" s="10">
        <v>180</v>
      </c>
      <c r="B11" s="9">
        <f>'Precipitation and Runoff'!J13</f>
        <v>3.5464262311644883</v>
      </c>
      <c r="C11" s="4">
        <f>(B11+B10)/2</f>
        <v>1.7732131155822441</v>
      </c>
      <c r="D11" s="15">
        <f t="shared" ref="D11:D22" si="2">2*C11+D10-2*E10</f>
        <v>5.3612410459793036</v>
      </c>
      <c r="E11" s="2">
        <f t="shared" ref="E11:E74" ca="1" si="3">TREND(OFFSET(Q,MATCH($D11,SF),0,-2),OFFSET(SF,MATCH($D11,SF),0,-2),$D11)</f>
        <v>4.0971350331888472E-2</v>
      </c>
      <c r="F11" s="11">
        <f t="shared" ref="F11:F30" ca="1" si="4">E11*449</f>
        <v>18.396136299017925</v>
      </c>
      <c r="G11" s="4">
        <f t="shared" ca="1" si="0"/>
        <v>479</v>
      </c>
      <c r="H11" s="16">
        <f t="shared" ca="1" si="1"/>
        <v>20</v>
      </c>
    </row>
    <row r="12" spans="1:8" x14ac:dyDescent="0.25">
      <c r="A12" s="10">
        <v>360</v>
      </c>
      <c r="B12" s="9">
        <f>'Precipitation and Runoff'!J14</f>
        <v>5.875508534141991</v>
      </c>
      <c r="C12" s="4">
        <f t="shared" ref="C12:C30" si="5">(B12+B11)/2</f>
        <v>4.7109673826532399</v>
      </c>
      <c r="D12" s="15">
        <f t="shared" ca="1" si="2"/>
        <v>14.701233110622006</v>
      </c>
      <c r="E12" s="2">
        <f t="shared" ca="1" si="3"/>
        <v>0.14887493045284916</v>
      </c>
      <c r="F12" s="11">
        <f t="shared" ca="1" si="4"/>
        <v>66.844843773329274</v>
      </c>
      <c r="G12" s="4">
        <f t="shared" ca="1" si="0"/>
        <v>1310</v>
      </c>
      <c r="H12" s="16">
        <f t="shared" ca="1" si="1"/>
        <v>20</v>
      </c>
    </row>
    <row r="13" spans="1:8" x14ac:dyDescent="0.25">
      <c r="A13" s="10">
        <v>540</v>
      </c>
      <c r="B13" s="9">
        <f>'Precipitation and Runoff'!J15</f>
        <v>3.95715338242701</v>
      </c>
      <c r="C13" s="4">
        <f t="shared" si="5"/>
        <v>4.916330958284501</v>
      </c>
      <c r="D13" s="15">
        <f t="shared" ca="1" si="2"/>
        <v>24.236145166285311</v>
      </c>
      <c r="E13" s="2">
        <f t="shared" ca="1" si="3"/>
        <v>0.34371196016232508</v>
      </c>
      <c r="F13" s="11">
        <f t="shared" ca="1" si="4"/>
        <v>154.32667011288396</v>
      </c>
      <c r="G13" s="4">
        <f t="shared" ca="1" si="0"/>
        <v>2150</v>
      </c>
      <c r="H13" s="16">
        <f t="shared" ca="1" si="1"/>
        <v>20</v>
      </c>
    </row>
    <row r="14" spans="1:8" x14ac:dyDescent="0.25">
      <c r="A14" s="10">
        <v>720</v>
      </c>
      <c r="B14" s="9">
        <f>'Precipitation and Runoff'!J16</f>
        <v>3.8089574844540031</v>
      </c>
      <c r="C14" s="4">
        <f t="shared" si="5"/>
        <v>3.8830554334405063</v>
      </c>
      <c r="D14" s="15">
        <f t="shared" ca="1" si="2"/>
        <v>31.314832112841675</v>
      </c>
      <c r="E14" s="2">
        <f t="shared" ca="1" si="3"/>
        <v>0.64442097735682446</v>
      </c>
      <c r="F14" s="11">
        <f t="shared" ca="1" si="4"/>
        <v>289.34501883321417</v>
      </c>
      <c r="G14" s="4">
        <f t="shared" ca="1" si="0"/>
        <v>2760</v>
      </c>
      <c r="H14" s="16">
        <f t="shared" ca="1" si="1"/>
        <v>20</v>
      </c>
    </row>
    <row r="15" spans="1:8" x14ac:dyDescent="0.25">
      <c r="A15" s="10">
        <v>900</v>
      </c>
      <c r="B15" s="9">
        <f>'Precipitation and Runoff'!J17</f>
        <v>3.5431601746777708</v>
      </c>
      <c r="C15" s="4">
        <f t="shared" si="5"/>
        <v>3.6760588295658869</v>
      </c>
      <c r="D15" s="15">
        <f t="shared" ca="1" si="2"/>
        <v>37.378107817259803</v>
      </c>
      <c r="E15" s="2">
        <f t="shared" ca="1" si="3"/>
        <v>0.91599670825923885</v>
      </c>
      <c r="F15" s="11">
        <f t="shared" ca="1" si="4"/>
        <v>411.28252200839825</v>
      </c>
      <c r="G15" s="4">
        <f t="shared" ref="G15:G78" ca="1" si="6">ROUND(TREND(OFFSET(S,MATCH($D15,SF),0,-2),OFFSET(SF,MATCH($D15,SF),0,-2),$D15),0)</f>
        <v>3282</v>
      </c>
      <c r="H15" s="16">
        <f t="shared" ca="1" si="1"/>
        <v>22.6</v>
      </c>
    </row>
    <row r="16" spans="1:8" x14ac:dyDescent="0.25">
      <c r="A16" s="10">
        <v>1080</v>
      </c>
      <c r="B16" s="9">
        <f>'Precipitation and Runoff'!J18</f>
        <v>2.7392974573844597</v>
      </c>
      <c r="C16" s="4">
        <f t="shared" si="5"/>
        <v>3.1412288160311155</v>
      </c>
      <c r="D16" s="15">
        <f t="shared" ca="1" si="2"/>
        <v>41.828572032803557</v>
      </c>
      <c r="E16" s="2">
        <f t="shared" ca="1" si="3"/>
        <v>1.1135957732797728</v>
      </c>
      <c r="F16" s="11">
        <f t="shared" ca="1" si="4"/>
        <v>500.00450220261797</v>
      </c>
      <c r="G16" s="4">
        <f t="shared" ca="1" si="6"/>
        <v>3664</v>
      </c>
      <c r="H16" s="16">
        <f t="shared" ca="1" si="1"/>
        <v>25.1</v>
      </c>
    </row>
    <row r="17" spans="1:12" x14ac:dyDescent="0.25">
      <c r="A17" s="10">
        <v>1260</v>
      </c>
      <c r="B17" s="9">
        <f>'Precipitation and Runoff'!J19</f>
        <v>2.3297781023171948</v>
      </c>
      <c r="C17" s="4">
        <f t="shared" si="5"/>
        <v>2.5345377798508273</v>
      </c>
      <c r="D17" s="15">
        <f t="shared" ca="1" si="2"/>
        <v>44.670456045945663</v>
      </c>
      <c r="E17" s="2">
        <f t="shared" ca="1" si="3"/>
        <v>1.2387723362419893</v>
      </c>
      <c r="F17" s="11">
        <f t="shared" ca="1" si="4"/>
        <v>556.20877897265325</v>
      </c>
      <c r="G17" s="4">
        <f t="shared" ca="1" si="6"/>
        <v>3909</v>
      </c>
      <c r="H17" s="16">
        <f t="shared" ca="1" si="1"/>
        <v>26.7</v>
      </c>
    </row>
    <row r="18" spans="1:12" x14ac:dyDescent="0.25">
      <c r="A18" s="10">
        <v>1440</v>
      </c>
      <c r="B18" s="9">
        <f>'Precipitation and Runoff'!J20</f>
        <v>1.8917183575343666</v>
      </c>
      <c r="C18" s="4">
        <f t="shared" si="5"/>
        <v>2.1107482299257807</v>
      </c>
      <c r="D18" s="15">
        <f t="shared" ca="1" si="2"/>
        <v>46.414407833313241</v>
      </c>
      <c r="E18" s="2">
        <f t="shared" ca="1" si="3"/>
        <v>1.3155882406578503</v>
      </c>
      <c r="F18" s="11">
        <f t="shared" ca="1" si="4"/>
        <v>590.69912005537481</v>
      </c>
      <c r="G18" s="4">
        <f t="shared" ca="1" si="6"/>
        <v>4059</v>
      </c>
      <c r="H18" s="16">
        <f t="shared" ca="1" si="1"/>
        <v>27.6</v>
      </c>
    </row>
    <row r="19" spans="1:12" x14ac:dyDescent="0.25">
      <c r="A19" s="10">
        <v>1620</v>
      </c>
      <c r="B19" s="9">
        <f>'Precipitation and Runoff'!J21</f>
        <v>1.9145616453942704</v>
      </c>
      <c r="C19" s="4">
        <f t="shared" si="5"/>
        <v>1.9031400014643185</v>
      </c>
      <c r="D19" s="15">
        <f t="shared" ca="1" si="2"/>
        <v>47.589511354926181</v>
      </c>
      <c r="E19" s="2">
        <f t="shared" ca="1" si="3"/>
        <v>1.3612300774831199</v>
      </c>
      <c r="F19" s="11">
        <f t="shared" ca="1" si="4"/>
        <v>611.19230478992085</v>
      </c>
      <c r="G19" s="4">
        <f t="shared" ca="1" si="6"/>
        <v>4161</v>
      </c>
      <c r="H19" s="16">
        <f t="shared" ca="1" si="1"/>
        <v>28.2</v>
      </c>
    </row>
    <row r="20" spans="1:12" x14ac:dyDescent="0.25">
      <c r="A20" s="10">
        <v>1800</v>
      </c>
      <c r="B20" s="9">
        <f>'Precipitation and Runoff'!J22</f>
        <v>1.4499355147462145</v>
      </c>
      <c r="C20" s="4">
        <f t="shared" si="5"/>
        <v>1.6822485800702425</v>
      </c>
      <c r="D20" s="15">
        <f t="shared" ca="1" si="2"/>
        <v>48.231548360100426</v>
      </c>
      <c r="E20" s="2">
        <f t="shared" ca="1" si="3"/>
        <v>1.3839368741328208</v>
      </c>
      <c r="F20" s="11">
        <f t="shared" ca="1" si="4"/>
        <v>621.38765648563651</v>
      </c>
      <c r="G20" s="4">
        <f t="shared" ca="1" si="6"/>
        <v>4216</v>
      </c>
      <c r="H20" s="16">
        <f t="shared" ca="1" si="1"/>
        <v>28.5</v>
      </c>
    </row>
    <row r="21" spans="1:12" x14ac:dyDescent="0.25">
      <c r="A21" s="10">
        <v>1980.0000000000002</v>
      </c>
      <c r="B21" s="9">
        <f>'Precipitation and Runoff'!J23</f>
        <v>0.97294674085699473</v>
      </c>
      <c r="C21" s="4">
        <f t="shared" si="5"/>
        <v>1.2114411278016046</v>
      </c>
      <c r="D21" s="15">
        <f t="shared" ca="1" si="2"/>
        <v>47.886556867437989</v>
      </c>
      <c r="E21" s="2">
        <f t="shared" ca="1" si="3"/>
        <v>1.371735627776878</v>
      </c>
      <c r="F21" s="11">
        <f t="shared" ca="1" si="4"/>
        <v>615.90929687181824</v>
      </c>
      <c r="G21" s="4">
        <f t="shared" ca="1" si="6"/>
        <v>4186</v>
      </c>
      <c r="H21" s="16">
        <f t="shared" ca="1" si="1"/>
        <v>28.3</v>
      </c>
    </row>
    <row r="22" spans="1:12" x14ac:dyDescent="0.25">
      <c r="A22" s="10">
        <v>2160</v>
      </c>
      <c r="B22" s="9">
        <f>'Precipitation and Runoff'!J24</f>
        <v>0.97780149044438769</v>
      </c>
      <c r="C22" s="4">
        <f t="shared" si="5"/>
        <v>0.97537411565069121</v>
      </c>
      <c r="D22" s="15">
        <f t="shared" ca="1" si="2"/>
        <v>47.093833843185614</v>
      </c>
      <c r="E22" s="2">
        <f t="shared" ca="1" si="3"/>
        <v>1.3436995482889837</v>
      </c>
      <c r="F22" s="11">
        <f t="shared" ca="1" si="4"/>
        <v>603.32109718175366</v>
      </c>
      <c r="G22" s="4">
        <f t="shared" ca="1" si="6"/>
        <v>4118</v>
      </c>
      <c r="H22" s="16">
        <f t="shared" ca="1" si="1"/>
        <v>28</v>
      </c>
    </row>
    <row r="23" spans="1:12" x14ac:dyDescent="0.25">
      <c r="A23" s="10">
        <v>2340</v>
      </c>
      <c r="B23" s="9">
        <f>'Precipitation and Runoff'!J25</f>
        <v>0.98249086912881367</v>
      </c>
      <c r="C23" s="4">
        <f>(B23+B22)/2</f>
        <v>0.98014617978660068</v>
      </c>
      <c r="D23" s="15">
        <f t="shared" ref="D23:D30" ca="1" si="7">B22+B23+D22-2*E22</f>
        <v>46.366727106180846</v>
      </c>
      <c r="E23" s="2">
        <f t="shared" ca="1" si="3"/>
        <v>1.3134880460283822</v>
      </c>
      <c r="F23" s="11">
        <f t="shared" ca="1" si="4"/>
        <v>589.75613266674361</v>
      </c>
      <c r="G23" s="4">
        <f t="shared" ca="1" si="6"/>
        <v>4055</v>
      </c>
      <c r="H23" s="16">
        <f t="shared" ca="1" si="1"/>
        <v>27.6</v>
      </c>
    </row>
    <row r="24" spans="1:12" x14ac:dyDescent="0.25">
      <c r="A24" s="10">
        <v>2520</v>
      </c>
      <c r="B24" s="9">
        <f>'Precipitation and Runoff'!J26</f>
        <v>0.98702252969301796</v>
      </c>
      <c r="C24" s="4">
        <f t="shared" si="5"/>
        <v>0.98475669941091581</v>
      </c>
      <c r="D24" s="15">
        <f t="shared" ca="1" si="7"/>
        <v>45.709264412945913</v>
      </c>
      <c r="E24" s="2">
        <f t="shared" ca="1" si="3"/>
        <v>1.2845287641455025</v>
      </c>
      <c r="F24" s="11">
        <f t="shared" ca="1" si="4"/>
        <v>576.75341510133069</v>
      </c>
      <c r="G24" s="4">
        <f t="shared" ca="1" si="6"/>
        <v>3998</v>
      </c>
      <c r="H24" s="16">
        <f t="shared" ca="1" si="1"/>
        <v>27.3</v>
      </c>
    </row>
    <row r="25" spans="1:12" x14ac:dyDescent="0.25">
      <c r="A25" s="10">
        <v>2700</v>
      </c>
      <c r="B25" s="9">
        <f>'Precipitation and Runoff'!J27</f>
        <v>0.99140366540803715</v>
      </c>
      <c r="C25" s="4">
        <f t="shared" si="5"/>
        <v>0.98921309755052755</v>
      </c>
      <c r="D25" s="15">
        <f t="shared" ca="1" si="7"/>
        <v>45.118633079755966</v>
      </c>
      <c r="E25" s="2">
        <f t="shared" ca="1" si="3"/>
        <v>1.2585132054792763</v>
      </c>
      <c r="F25" s="11">
        <f t="shared" ca="1" si="4"/>
        <v>565.07242926019501</v>
      </c>
      <c r="G25" s="4">
        <f t="shared" ca="1" si="6"/>
        <v>3947</v>
      </c>
      <c r="H25" s="16">
        <f t="shared" ca="1" si="1"/>
        <v>26.9</v>
      </c>
    </row>
    <row r="26" spans="1:12" x14ac:dyDescent="0.25">
      <c r="A26" s="10">
        <v>2880</v>
      </c>
      <c r="B26" s="9">
        <f>'Precipitation and Runoff'!J28</f>
        <v>0.99564104516884022</v>
      </c>
      <c r="C26" s="4">
        <f t="shared" si="5"/>
        <v>0.99352235528843869</v>
      </c>
      <c r="D26" s="15">
        <f t="shared" ca="1" si="7"/>
        <v>44.588651379374291</v>
      </c>
      <c r="E26" s="2">
        <f t="shared" ca="1" si="3"/>
        <v>1.2351690832772939</v>
      </c>
      <c r="F26" s="11">
        <f t="shared" ca="1" si="4"/>
        <v>554.59091839150494</v>
      </c>
      <c r="G26" s="4">
        <f t="shared" ca="1" si="6"/>
        <v>3902</v>
      </c>
      <c r="H26" s="16">
        <f t="shared" ca="1" si="1"/>
        <v>26.6</v>
      </c>
    </row>
    <row r="27" spans="1:12" x14ac:dyDescent="0.25">
      <c r="A27" s="10">
        <v>3060</v>
      </c>
      <c r="B27" s="9">
        <f>'Precipitation and Runoff'!J29</f>
        <v>0.99974104524398033</v>
      </c>
      <c r="C27" s="4">
        <f t="shared" si="5"/>
        <v>0.99769104520641028</v>
      </c>
      <c r="D27" s="15">
        <f t="shared" ca="1" si="7"/>
        <v>44.113695303232518</v>
      </c>
      <c r="E27" s="2">
        <f t="shared" ca="1" si="3"/>
        <v>1.2142486766405314</v>
      </c>
      <c r="F27" s="11">
        <f t="shared" ca="1" si="4"/>
        <v>545.19765581159857</v>
      </c>
      <c r="G27" s="4">
        <f t="shared" ca="1" si="6"/>
        <v>3861</v>
      </c>
      <c r="H27" s="16">
        <f t="shared" ca="1" si="1"/>
        <v>26.4</v>
      </c>
    </row>
    <row r="28" spans="1:12" x14ac:dyDescent="0.25">
      <c r="A28" s="10">
        <v>3240</v>
      </c>
      <c r="B28" s="9">
        <f>'Precipitation and Runoff'!J30</f>
        <v>1.0037096780433075</v>
      </c>
      <c r="C28" s="4">
        <f t="shared" si="5"/>
        <v>1.0017253616436439</v>
      </c>
      <c r="D28" s="15">
        <f t="shared" ca="1" si="7"/>
        <v>43.688648673238745</v>
      </c>
      <c r="E28" s="2">
        <f t="shared" ca="1" si="3"/>
        <v>1.1955266330964436</v>
      </c>
      <c r="F28" s="11">
        <f t="shared" ca="1" si="4"/>
        <v>536.79145826030322</v>
      </c>
      <c r="G28" s="4">
        <f t="shared" ca="1" si="6"/>
        <v>3824</v>
      </c>
      <c r="H28" s="16">
        <f t="shared" ca="1" si="1"/>
        <v>26.1</v>
      </c>
    </row>
    <row r="29" spans="1:12" x14ac:dyDescent="0.25">
      <c r="A29" s="10">
        <v>3420</v>
      </c>
      <c r="B29" s="9">
        <f>'Precipitation and Runoff'!J31</f>
        <v>0.50330358445632495</v>
      </c>
      <c r="C29" s="4">
        <f t="shared" si="5"/>
        <v>0.75350663124981621</v>
      </c>
      <c r="D29" s="15">
        <f t="shared" ca="1" si="7"/>
        <v>42.804608669545495</v>
      </c>
      <c r="E29" s="2">
        <f t="shared" ca="1" si="3"/>
        <v>1.1565872926196044</v>
      </c>
      <c r="F29" s="11">
        <f t="shared" ca="1" si="4"/>
        <v>519.30769438620234</v>
      </c>
      <c r="G29" s="4">
        <f t="shared" ca="1" si="6"/>
        <v>3748</v>
      </c>
      <c r="H29" s="16">
        <f t="shared" ca="1" si="1"/>
        <v>25.6</v>
      </c>
    </row>
    <row r="30" spans="1:12" x14ac:dyDescent="0.25">
      <c r="A30" s="10">
        <v>3600</v>
      </c>
      <c r="B30" s="9">
        <f>'Precipitation and Runoff'!J32</f>
        <v>0.50424903379435282</v>
      </c>
      <c r="C30" s="4">
        <f t="shared" si="5"/>
        <v>0.50377630912533888</v>
      </c>
      <c r="D30" s="15">
        <f t="shared" ca="1" si="7"/>
        <v>41.498986702556962</v>
      </c>
      <c r="E30" s="2">
        <f t="shared" ca="1" si="3"/>
        <v>1.0989623734506828</v>
      </c>
      <c r="F30" s="11">
        <f t="shared" ca="1" si="4"/>
        <v>493.43410567935661</v>
      </c>
      <c r="G30" s="4">
        <f t="shared" ca="1" si="6"/>
        <v>3636</v>
      </c>
      <c r="H30" s="16">
        <f t="shared" ca="1" si="1"/>
        <v>24.9</v>
      </c>
    </row>
    <row r="31" spans="1:12" x14ac:dyDescent="0.25">
      <c r="A31" s="10">
        <v>3780</v>
      </c>
      <c r="B31" s="9">
        <f>'Precipitation and Runoff'!J33</f>
        <v>0</v>
      </c>
      <c r="C31" s="4">
        <f t="shared" ref="C31:C94" si="8">(B31+B30)/2</f>
        <v>0.25212451689717641</v>
      </c>
      <c r="D31" s="15">
        <f t="shared" ref="D31:D94" ca="1" si="9">B30+B31+D30-2*E30</f>
        <v>39.80531098944995</v>
      </c>
      <c r="E31" s="2">
        <f t="shared" ca="1" si="3"/>
        <v>1.0237637296436901</v>
      </c>
      <c r="F31" s="11">
        <f t="shared" ref="F31:F94" ca="1" si="10">E31*449</f>
        <v>459.66991461001686</v>
      </c>
      <c r="G31" s="4">
        <f t="shared" ca="1" si="6"/>
        <v>3490</v>
      </c>
      <c r="H31" s="16">
        <f t="shared" ca="1" si="1"/>
        <v>24</v>
      </c>
    </row>
    <row r="32" spans="1:12" x14ac:dyDescent="0.25">
      <c r="A32" s="10">
        <v>3960</v>
      </c>
      <c r="B32" s="9">
        <f>'Precipitation and Runoff'!J34</f>
        <v>0</v>
      </c>
      <c r="C32" s="4">
        <f t="shared" si="8"/>
        <v>0</v>
      </c>
      <c r="D32" s="15">
        <f t="shared" ca="1" si="9"/>
        <v>37.75778353016257</v>
      </c>
      <c r="E32" s="2">
        <f t="shared" ca="1" si="3"/>
        <v>0.93285418485631699</v>
      </c>
      <c r="F32" s="11">
        <f t="shared" ca="1" si="10"/>
        <v>418.85152900048632</v>
      </c>
      <c r="G32" s="4">
        <f t="shared" ca="1" si="6"/>
        <v>3314</v>
      </c>
      <c r="H32" s="16">
        <f t="shared" ca="1" si="1"/>
        <v>22.8</v>
      </c>
      <c r="J32" s="9" t="s">
        <v>85</v>
      </c>
      <c r="K32" s="4"/>
      <c r="L32" s="15">
        <f ca="1">MAX(B10:B30)/MAX(E10:E30)</f>
        <v>4.2455032768915872</v>
      </c>
    </row>
    <row r="33" spans="1:8" x14ac:dyDescent="0.25">
      <c r="A33" s="10">
        <v>4140</v>
      </c>
      <c r="B33" s="9">
        <f>'Precipitation and Runoff'!J35</f>
        <v>0</v>
      </c>
      <c r="C33" s="4">
        <f t="shared" si="8"/>
        <v>0</v>
      </c>
      <c r="D33" s="15">
        <f t="shared" ca="1" si="9"/>
        <v>35.892075160449934</v>
      </c>
      <c r="E33" s="2">
        <f t="shared" ca="1" si="3"/>
        <v>0.84962346856927751</v>
      </c>
      <c r="F33" s="11">
        <f t="shared" ca="1" si="10"/>
        <v>381.48093738760559</v>
      </c>
      <c r="G33" s="4">
        <f t="shared" ca="1" si="6"/>
        <v>3154</v>
      </c>
      <c r="H33" s="16">
        <f t="shared" ca="1" si="1"/>
        <v>21.8</v>
      </c>
    </row>
    <row r="34" spans="1:8" x14ac:dyDescent="0.25">
      <c r="A34" s="10">
        <v>4320</v>
      </c>
      <c r="B34" s="9">
        <f>'Precipitation and Runoff'!J36</f>
        <v>0</v>
      </c>
      <c r="C34" s="4">
        <f t="shared" si="8"/>
        <v>0</v>
      </c>
      <c r="D34" s="15">
        <f t="shared" ca="1" si="9"/>
        <v>34.19282822331138</v>
      </c>
      <c r="E34" s="2">
        <f t="shared" ca="1" si="3"/>
        <v>0.7734500296745449</v>
      </c>
      <c r="F34" s="11">
        <f t="shared" ca="1" si="10"/>
        <v>347.27906332387067</v>
      </c>
      <c r="G34" s="4">
        <f t="shared" ca="1" si="6"/>
        <v>3008</v>
      </c>
      <c r="H34" s="16">
        <f t="shared" ca="1" si="1"/>
        <v>21.1</v>
      </c>
    </row>
    <row r="35" spans="1:8" x14ac:dyDescent="0.25">
      <c r="A35" s="10">
        <v>4500</v>
      </c>
      <c r="B35" s="9">
        <f>'Precipitation and Runoff'!J37</f>
        <v>0</v>
      </c>
      <c r="C35" s="4">
        <f t="shared" si="8"/>
        <v>0</v>
      </c>
      <c r="D35" s="15">
        <f t="shared" ca="1" si="9"/>
        <v>32.645928163962289</v>
      </c>
      <c r="E35" s="2">
        <f t="shared" ca="1" si="3"/>
        <v>0.70410596050381546</v>
      </c>
      <c r="F35" s="11">
        <f t="shared" ca="1" si="10"/>
        <v>316.14357626621313</v>
      </c>
      <c r="G35" s="4">
        <f t="shared" ca="1" si="6"/>
        <v>2875</v>
      </c>
      <c r="H35" s="16">
        <f t="shared" ca="1" si="1"/>
        <v>20.399999999999999</v>
      </c>
    </row>
    <row r="36" spans="1:8" x14ac:dyDescent="0.25">
      <c r="A36" s="10">
        <v>4680</v>
      </c>
      <c r="B36" s="9">
        <f>'Precipitation and Runoff'!J38</f>
        <v>0</v>
      </c>
      <c r="C36" s="4">
        <f t="shared" si="8"/>
        <v>0</v>
      </c>
      <c r="D36" s="15">
        <f t="shared" ca="1" si="9"/>
        <v>31.237716242954658</v>
      </c>
      <c r="E36" s="2">
        <f t="shared" ca="1" si="3"/>
        <v>0.64096186987116466</v>
      </c>
      <c r="F36" s="11">
        <f t="shared" ca="1" si="10"/>
        <v>287.79187957215294</v>
      </c>
      <c r="G36" s="4">
        <f t="shared" ca="1" si="6"/>
        <v>2754</v>
      </c>
      <c r="H36" s="16">
        <f t="shared" ca="1" si="1"/>
        <v>20</v>
      </c>
    </row>
    <row r="37" spans="1:8" x14ac:dyDescent="0.25">
      <c r="A37" s="10">
        <v>4860</v>
      </c>
      <c r="B37" s="9">
        <f>'Precipitation and Runoff'!J39</f>
        <v>0</v>
      </c>
      <c r="C37" s="4">
        <f t="shared" si="8"/>
        <v>0</v>
      </c>
      <c r="D37" s="15">
        <f t="shared" ca="1" si="9"/>
        <v>29.955792503212329</v>
      </c>
      <c r="E37" s="2">
        <f t="shared" ca="1" si="3"/>
        <v>0.5834599314156369</v>
      </c>
      <c r="F37" s="11">
        <f t="shared" ca="1" si="10"/>
        <v>261.97350920562099</v>
      </c>
      <c r="G37" s="4">
        <f t="shared" ca="1" si="6"/>
        <v>2644</v>
      </c>
      <c r="H37" s="16">
        <f t="shared" ca="1" si="1"/>
        <v>20</v>
      </c>
    </row>
    <row r="38" spans="1:8" x14ac:dyDescent="0.25">
      <c r="A38" s="10">
        <v>5040</v>
      </c>
      <c r="B38" s="9">
        <f>'Precipitation and Runoff'!J40</f>
        <v>0</v>
      </c>
      <c r="C38" s="4">
        <f t="shared" si="8"/>
        <v>0</v>
      </c>
      <c r="D38" s="15">
        <f t="shared" ca="1" si="9"/>
        <v>28.788872640381054</v>
      </c>
      <c r="E38" s="2">
        <f t="shared" ca="1" si="3"/>
        <v>0.53111660391899174</v>
      </c>
      <c r="F38" s="11">
        <f t="shared" ca="1" si="10"/>
        <v>238.47135515962728</v>
      </c>
      <c r="G38" s="4">
        <f t="shared" ca="1" si="6"/>
        <v>2543</v>
      </c>
      <c r="H38" s="16">
        <f t="shared" ca="1" si="1"/>
        <v>20</v>
      </c>
    </row>
    <row r="39" spans="1:8" x14ac:dyDescent="0.25">
      <c r="A39" s="10">
        <v>5220</v>
      </c>
      <c r="B39" s="9">
        <f>'Precipitation and Runoff'!J41</f>
        <v>0</v>
      </c>
      <c r="C39" s="4">
        <f t="shared" si="8"/>
        <v>0</v>
      </c>
      <c r="D39" s="15">
        <f t="shared" ca="1" si="9"/>
        <v>27.72663943254307</v>
      </c>
      <c r="E39" s="2">
        <f t="shared" ca="1" si="3"/>
        <v>0.48346909833898344</v>
      </c>
      <c r="F39" s="11">
        <f t="shared" ca="1" si="10"/>
        <v>217.07762515420356</v>
      </c>
      <c r="G39" s="4">
        <f t="shared" ca="1" si="6"/>
        <v>2452</v>
      </c>
      <c r="H39" s="16">
        <f t="shared" ca="1" si="1"/>
        <v>20</v>
      </c>
    </row>
    <row r="40" spans="1:8" x14ac:dyDescent="0.25">
      <c r="A40" s="10">
        <v>5400</v>
      </c>
      <c r="B40" s="9">
        <f>'Precipitation and Runoff'!J42</f>
        <v>0</v>
      </c>
      <c r="C40" s="4">
        <f t="shared" si="8"/>
        <v>0</v>
      </c>
      <c r="D40" s="15">
        <f t="shared" ca="1" si="9"/>
        <v>26.759701235865105</v>
      </c>
      <c r="E40" s="2">
        <f t="shared" ca="1" si="3"/>
        <v>0.44085328106654598</v>
      </c>
      <c r="F40" s="11">
        <f t="shared" ca="1" si="10"/>
        <v>197.94312319887914</v>
      </c>
      <c r="G40" s="4">
        <f t="shared" ca="1" si="6"/>
        <v>2369</v>
      </c>
      <c r="H40" s="16">
        <f t="shared" ca="1" si="1"/>
        <v>20</v>
      </c>
    </row>
    <row r="41" spans="1:8" x14ac:dyDescent="0.25">
      <c r="A41" s="10">
        <v>5580</v>
      </c>
      <c r="B41" s="9">
        <f>'Precipitation and Runoff'!J43</f>
        <v>0</v>
      </c>
      <c r="C41" s="4">
        <f t="shared" si="8"/>
        <v>0</v>
      </c>
      <c r="D41" s="15">
        <f t="shared" ca="1" si="9"/>
        <v>25.877994673732012</v>
      </c>
      <c r="E41" s="2">
        <f t="shared" ca="1" si="3"/>
        <v>0.40691302464506296</v>
      </c>
      <c r="F41" s="11">
        <f t="shared" ca="1" si="10"/>
        <v>182.70394806563326</v>
      </c>
      <c r="G41" s="4">
        <f t="shared" ca="1" si="6"/>
        <v>2292</v>
      </c>
      <c r="H41" s="16">
        <f t="shared" ca="1" si="1"/>
        <v>20</v>
      </c>
    </row>
    <row r="42" spans="1:8" x14ac:dyDescent="0.25">
      <c r="A42" s="10">
        <v>5760</v>
      </c>
      <c r="B42" s="9">
        <f>'Precipitation and Runoff'!J44</f>
        <v>0</v>
      </c>
      <c r="C42" s="4">
        <f t="shared" si="8"/>
        <v>0</v>
      </c>
      <c r="D42" s="15">
        <f t="shared" ca="1" si="9"/>
        <v>25.064168624441887</v>
      </c>
      <c r="E42" s="2">
        <f t="shared" ca="1" si="3"/>
        <v>0.37558574867632644</v>
      </c>
      <c r="F42" s="11">
        <f t="shared" ca="1" si="10"/>
        <v>168.63800115567057</v>
      </c>
      <c r="G42" s="4">
        <f t="shared" ca="1" si="6"/>
        <v>2222</v>
      </c>
      <c r="H42" s="16">
        <f t="shared" ca="1" si="1"/>
        <v>20</v>
      </c>
    </row>
    <row r="43" spans="1:8" x14ac:dyDescent="0.25">
      <c r="A43" s="10">
        <v>5940</v>
      </c>
      <c r="B43" s="9">
        <f>'Precipitation and Runoff'!J45</f>
        <v>0</v>
      </c>
      <c r="C43" s="4">
        <f t="shared" si="8"/>
        <v>0</v>
      </c>
      <c r="D43" s="15">
        <f t="shared" ca="1" si="9"/>
        <v>24.312997127089233</v>
      </c>
      <c r="E43" s="2">
        <f t="shared" ca="1" si="3"/>
        <v>0.34667028594575633</v>
      </c>
      <c r="F43" s="11">
        <f t="shared" ca="1" si="10"/>
        <v>155.65495838964461</v>
      </c>
      <c r="G43" s="4">
        <f t="shared" ca="1" si="6"/>
        <v>2157</v>
      </c>
      <c r="H43" s="16">
        <f t="shared" ca="1" si="1"/>
        <v>20</v>
      </c>
    </row>
    <row r="44" spans="1:8" x14ac:dyDescent="0.25">
      <c r="A44" s="10">
        <v>6120</v>
      </c>
      <c r="B44" s="9">
        <f>'Precipitation and Runoff'!J46</f>
        <v>0</v>
      </c>
      <c r="C44" s="4">
        <f t="shared" si="8"/>
        <v>0</v>
      </c>
      <c r="D44" s="15">
        <f t="shared" ca="1" si="9"/>
        <v>23.619656555197722</v>
      </c>
      <c r="E44" s="2">
        <f t="shared" ca="1" si="3"/>
        <v>0.31998095662911297</v>
      </c>
      <c r="F44" s="11">
        <f t="shared" ca="1" si="10"/>
        <v>143.67144952647172</v>
      </c>
      <c r="G44" s="4">
        <f t="shared" ca="1" si="6"/>
        <v>2097</v>
      </c>
      <c r="H44" s="16">
        <f t="shared" ca="1" si="1"/>
        <v>20</v>
      </c>
    </row>
    <row r="45" spans="1:8" x14ac:dyDescent="0.25">
      <c r="A45" s="10">
        <v>6300</v>
      </c>
      <c r="B45" s="9">
        <f>'Precipitation and Runoff'!J47</f>
        <v>0</v>
      </c>
      <c r="C45" s="4">
        <f t="shared" si="8"/>
        <v>0</v>
      </c>
      <c r="D45" s="15">
        <f t="shared" ca="1" si="9"/>
        <v>22.979694641939496</v>
      </c>
      <c r="E45" s="2">
        <f t="shared" ca="1" si="3"/>
        <v>0.29534637595476798</v>
      </c>
      <c r="F45" s="11">
        <f t="shared" ca="1" si="10"/>
        <v>132.61052280369083</v>
      </c>
      <c r="G45" s="4">
        <f t="shared" ca="1" si="6"/>
        <v>2042</v>
      </c>
      <c r="H45" s="16">
        <f t="shared" ca="1" si="1"/>
        <v>20</v>
      </c>
    </row>
    <row r="46" spans="1:8" x14ac:dyDescent="0.25">
      <c r="A46" s="10">
        <v>6480</v>
      </c>
      <c r="B46" s="9">
        <f>'Precipitation and Runoff'!J48</f>
        <v>0</v>
      </c>
      <c r="C46" s="4">
        <f t="shared" si="8"/>
        <v>0</v>
      </c>
      <c r="D46" s="15">
        <f t="shared" ca="1" si="9"/>
        <v>22.389001890029959</v>
      </c>
      <c r="E46" s="2">
        <f t="shared" ca="1" si="3"/>
        <v>0.27260835366125258</v>
      </c>
      <c r="F46" s="11">
        <f t="shared" ca="1" si="10"/>
        <v>122.4011507939024</v>
      </c>
      <c r="G46" s="4">
        <f t="shared" ca="1" si="6"/>
        <v>1990</v>
      </c>
      <c r="H46" s="16">
        <f t="shared" ca="1" si="1"/>
        <v>20</v>
      </c>
    </row>
    <row r="47" spans="1:8" x14ac:dyDescent="0.25">
      <c r="A47" s="10">
        <v>6660</v>
      </c>
      <c r="B47" s="9">
        <f>'Precipitation and Runoff'!J49</f>
        <v>0</v>
      </c>
      <c r="C47" s="4">
        <f t="shared" si="8"/>
        <v>0</v>
      </c>
      <c r="D47" s="15">
        <f t="shared" ca="1" si="9"/>
        <v>21.843785182707453</v>
      </c>
      <c r="E47" s="2">
        <f t="shared" ca="1" si="3"/>
        <v>0.2516208781829774</v>
      </c>
      <c r="F47" s="11">
        <f t="shared" ca="1" si="10"/>
        <v>112.97777430415685</v>
      </c>
      <c r="G47" s="4">
        <f t="shared" ca="1" si="6"/>
        <v>1943</v>
      </c>
      <c r="H47" s="16">
        <f t="shared" ca="1" si="1"/>
        <v>20</v>
      </c>
    </row>
    <row r="48" spans="1:8" x14ac:dyDescent="0.25">
      <c r="A48" s="10">
        <v>6840</v>
      </c>
      <c r="B48" s="9">
        <f>'Precipitation and Runoff'!J50</f>
        <v>0</v>
      </c>
      <c r="C48" s="4">
        <f t="shared" si="8"/>
        <v>0</v>
      </c>
      <c r="D48" s="15">
        <f t="shared" ca="1" si="9"/>
        <v>21.340543426341497</v>
      </c>
      <c r="E48" s="2">
        <f t="shared" ca="1" si="3"/>
        <v>0.23224917904110376</v>
      </c>
      <c r="F48" s="11">
        <f t="shared" ca="1" si="10"/>
        <v>104.27988138945558</v>
      </c>
      <c r="G48" s="4">
        <f t="shared" ca="1" si="6"/>
        <v>1900</v>
      </c>
      <c r="H48" s="16">
        <f t="shared" ca="1" si="1"/>
        <v>20</v>
      </c>
    </row>
    <row r="49" spans="1:8" x14ac:dyDescent="0.25">
      <c r="A49" s="10">
        <v>7020</v>
      </c>
      <c r="B49" s="9">
        <f>'Precipitation and Runoff'!J51</f>
        <v>0</v>
      </c>
      <c r="C49" s="4">
        <f t="shared" si="8"/>
        <v>0</v>
      </c>
      <c r="D49" s="15">
        <f t="shared" ca="1" si="9"/>
        <v>20.876045068259291</v>
      </c>
      <c r="E49" s="2">
        <f t="shared" ca="1" si="3"/>
        <v>0.22021164168251439</v>
      </c>
      <c r="F49" s="11">
        <f t="shared" ca="1" si="10"/>
        <v>98.875027115448958</v>
      </c>
      <c r="G49" s="4">
        <f t="shared" ca="1" si="6"/>
        <v>1859</v>
      </c>
      <c r="H49" s="16">
        <f t="shared" ca="1" si="1"/>
        <v>20</v>
      </c>
    </row>
    <row r="50" spans="1:8" x14ac:dyDescent="0.25">
      <c r="A50" s="10">
        <v>7200</v>
      </c>
      <c r="B50" s="9">
        <f>'Precipitation and Runoff'!J52</f>
        <v>0</v>
      </c>
      <c r="C50" s="4">
        <f t="shared" si="8"/>
        <v>0</v>
      </c>
      <c r="D50" s="15">
        <f t="shared" ca="1" si="9"/>
        <v>20.435621784894263</v>
      </c>
      <c r="E50" s="2">
        <f t="shared" ca="1" si="3"/>
        <v>0.21512349506367323</v>
      </c>
      <c r="F50" s="11">
        <f t="shared" ca="1" si="10"/>
        <v>96.59044928358928</v>
      </c>
      <c r="G50" s="4">
        <f t="shared" ca="1" si="6"/>
        <v>1820</v>
      </c>
      <c r="H50" s="16">
        <f t="shared" ca="1" si="1"/>
        <v>20</v>
      </c>
    </row>
    <row r="51" spans="1:8" x14ac:dyDescent="0.25">
      <c r="A51" s="10">
        <v>7380</v>
      </c>
      <c r="B51" s="9">
        <f>'Precipitation and Runoff'!J53</f>
        <v>0</v>
      </c>
      <c r="C51" s="4">
        <f t="shared" si="8"/>
        <v>0</v>
      </c>
      <c r="D51" s="15">
        <f t="shared" ca="1" si="9"/>
        <v>20.005374794766915</v>
      </c>
      <c r="E51" s="2">
        <f t="shared" ca="1" si="3"/>
        <v>0.21015291369168743</v>
      </c>
      <c r="F51" s="11">
        <f t="shared" ca="1" si="10"/>
        <v>94.358658247567661</v>
      </c>
      <c r="G51" s="4">
        <f t="shared" ca="1" si="6"/>
        <v>1782</v>
      </c>
      <c r="H51" s="16">
        <f t="shared" ca="1" si="1"/>
        <v>20</v>
      </c>
    </row>
    <row r="52" spans="1:8" x14ac:dyDescent="0.25">
      <c r="A52" s="10">
        <v>7560</v>
      </c>
      <c r="B52" s="9">
        <f>'Precipitation and Runoff'!J54</f>
        <v>0</v>
      </c>
      <c r="C52" s="4">
        <f t="shared" si="8"/>
        <v>0</v>
      </c>
      <c r="D52" s="15">
        <f t="shared" ca="1" si="9"/>
        <v>19.585068967383542</v>
      </c>
      <c r="E52" s="2">
        <f t="shared" ca="1" si="3"/>
        <v>0.20529718113790357</v>
      </c>
      <c r="F52" s="11">
        <f t="shared" ca="1" si="10"/>
        <v>92.178434330918705</v>
      </c>
      <c r="G52" s="4">
        <f t="shared" ca="1" si="6"/>
        <v>1744</v>
      </c>
      <c r="H52" s="16">
        <f t="shared" ca="1" si="1"/>
        <v>20</v>
      </c>
    </row>
    <row r="53" spans="1:8" x14ac:dyDescent="0.25">
      <c r="A53" s="10">
        <v>7740</v>
      </c>
      <c r="B53" s="9">
        <f>'Precipitation and Runoff'!J55</f>
        <v>0</v>
      </c>
      <c r="C53" s="4">
        <f t="shared" si="8"/>
        <v>0</v>
      </c>
      <c r="D53" s="15">
        <f t="shared" ca="1" si="9"/>
        <v>19.174474605107736</v>
      </c>
      <c r="E53" s="2">
        <f t="shared" ca="1" si="3"/>
        <v>0.20055364373868445</v>
      </c>
      <c r="F53" s="11">
        <f t="shared" ca="1" si="10"/>
        <v>90.048586038669313</v>
      </c>
      <c r="G53" s="4">
        <f t="shared" ca="1" si="6"/>
        <v>1708</v>
      </c>
      <c r="H53" s="16">
        <f t="shared" ca="1" si="1"/>
        <v>20</v>
      </c>
    </row>
    <row r="54" spans="1:8" x14ac:dyDescent="0.25">
      <c r="A54" s="10">
        <v>7920</v>
      </c>
      <c r="B54" s="9">
        <f>'Precipitation and Runoff'!J56</f>
        <v>0</v>
      </c>
      <c r="C54" s="4">
        <f t="shared" si="8"/>
        <v>0</v>
      </c>
      <c r="D54" s="15">
        <f t="shared" ca="1" si="9"/>
        <v>18.773367317630367</v>
      </c>
      <c r="E54" s="2">
        <f t="shared" ca="1" si="3"/>
        <v>0.19591970914517887</v>
      </c>
      <c r="F54" s="11">
        <f t="shared" ca="1" si="10"/>
        <v>87.967949406185312</v>
      </c>
      <c r="G54" s="4">
        <f t="shared" ca="1" si="6"/>
        <v>1672</v>
      </c>
      <c r="H54" s="16">
        <f t="shared" ca="1" si="1"/>
        <v>20</v>
      </c>
    </row>
    <row r="55" spans="1:8" x14ac:dyDescent="0.25">
      <c r="A55" s="10">
        <v>8100</v>
      </c>
      <c r="B55" s="9">
        <f>'Precipitation and Runoff'!J57</f>
        <v>0</v>
      </c>
      <c r="C55" s="4">
        <f t="shared" si="8"/>
        <v>0</v>
      </c>
      <c r="D55" s="15">
        <f t="shared" ca="1" si="9"/>
        <v>18.381527899340011</v>
      </c>
      <c r="E55" s="2">
        <f t="shared" ca="1" si="3"/>
        <v>0.19139284490659969</v>
      </c>
      <c r="F55" s="11">
        <f t="shared" ca="1" si="10"/>
        <v>85.935387363063256</v>
      </c>
      <c r="G55" s="4">
        <f t="shared" ca="1" si="6"/>
        <v>1637</v>
      </c>
      <c r="H55" s="16">
        <f t="shared" ca="1" si="1"/>
        <v>20</v>
      </c>
    </row>
    <row r="56" spans="1:8" x14ac:dyDescent="0.25">
      <c r="A56" s="10">
        <v>8280</v>
      </c>
      <c r="B56" s="9">
        <f>'Precipitation and Runoff'!J58</f>
        <v>0</v>
      </c>
      <c r="C56" s="4">
        <f t="shared" si="8"/>
        <v>0</v>
      </c>
      <c r="D56" s="15">
        <f t="shared" ca="1" si="9"/>
        <v>17.99874220952681</v>
      </c>
      <c r="E56" s="2">
        <f t="shared" ca="1" si="3"/>
        <v>0.18697057708623666</v>
      </c>
      <c r="F56" s="11">
        <f t="shared" ca="1" si="10"/>
        <v>83.949789111720264</v>
      </c>
      <c r="G56" s="4">
        <f t="shared" ca="1" si="6"/>
        <v>1603</v>
      </c>
      <c r="H56" s="16">
        <f t="shared" ca="1" si="1"/>
        <v>20</v>
      </c>
    </row>
    <row r="57" spans="1:8" x14ac:dyDescent="0.25">
      <c r="A57" s="10">
        <v>8460</v>
      </c>
      <c r="B57" s="9">
        <f>'Precipitation and Runoff'!J59</f>
        <v>0</v>
      </c>
      <c r="C57" s="4">
        <f t="shared" si="8"/>
        <v>0</v>
      </c>
      <c r="D57" s="15">
        <f t="shared" ca="1" si="9"/>
        <v>17.624801055354336</v>
      </c>
      <c r="E57" s="2">
        <f t="shared" ca="1" si="3"/>
        <v>0.1826504889094468</v>
      </c>
      <c r="F57" s="11">
        <f t="shared" ca="1" si="10"/>
        <v>82.010069520341617</v>
      </c>
      <c r="G57" s="4">
        <f t="shared" ca="1" si="6"/>
        <v>1570</v>
      </c>
      <c r="H57" s="16">
        <f t="shared" ca="1" si="1"/>
        <v>20</v>
      </c>
    </row>
    <row r="58" spans="1:8" x14ac:dyDescent="0.25">
      <c r="A58" s="10">
        <v>8640</v>
      </c>
      <c r="B58" s="9">
        <f>'Precipitation and Runoff'!J60</f>
        <v>0</v>
      </c>
      <c r="C58" s="4">
        <f t="shared" si="8"/>
        <v>0</v>
      </c>
      <c r="D58" s="15">
        <f t="shared" ca="1" si="9"/>
        <v>17.259500077535442</v>
      </c>
      <c r="E58" s="2">
        <f t="shared" ca="1" si="3"/>
        <v>0.1784302194428844</v>
      </c>
      <c r="F58" s="11">
        <f t="shared" ca="1" si="10"/>
        <v>80.115168529855097</v>
      </c>
      <c r="G58" s="4">
        <f t="shared" ca="1" si="6"/>
        <v>1537</v>
      </c>
      <c r="H58" s="16">
        <f t="shared" ca="1" si="1"/>
        <v>20</v>
      </c>
    </row>
    <row r="59" spans="1:8" x14ac:dyDescent="0.25">
      <c r="A59" s="10">
        <v>8820</v>
      </c>
      <c r="B59" s="9">
        <f>'Precipitation and Runoff'!J61</f>
        <v>0</v>
      </c>
      <c r="C59" s="4">
        <f t="shared" si="8"/>
        <v>0</v>
      </c>
      <c r="D59" s="15">
        <f t="shared" ca="1" si="9"/>
        <v>16.902639638649674</v>
      </c>
      <c r="E59" s="2">
        <f t="shared" ca="1" si="3"/>
        <v>0.17430746230424815</v>
      </c>
      <c r="F59" s="11">
        <f t="shared" ca="1" si="10"/>
        <v>78.264050574607424</v>
      </c>
      <c r="G59" s="4">
        <f t="shared" ca="1" si="6"/>
        <v>1506</v>
      </c>
      <c r="H59" s="16">
        <f t="shared" ca="1" si="1"/>
        <v>20</v>
      </c>
    </row>
    <row r="60" spans="1:8" x14ac:dyDescent="0.25">
      <c r="A60" s="10">
        <v>9000</v>
      </c>
      <c r="B60" s="9">
        <f>'Precipitation and Runoff'!J62</f>
        <v>0</v>
      </c>
      <c r="C60" s="4">
        <f t="shared" si="8"/>
        <v>0</v>
      </c>
      <c r="D60" s="15">
        <f t="shared" ca="1" si="9"/>
        <v>16.554024714041176</v>
      </c>
      <c r="E60" s="2">
        <f t="shared" ca="1" si="3"/>
        <v>0.17027996440184018</v>
      </c>
      <c r="F60" s="11">
        <f t="shared" ca="1" si="10"/>
        <v>76.455704016426239</v>
      </c>
      <c r="G60" s="4">
        <f t="shared" ca="1" si="6"/>
        <v>1475</v>
      </c>
      <c r="H60" s="16">
        <f t="shared" ca="1" si="1"/>
        <v>20</v>
      </c>
    </row>
    <row r="61" spans="1:8" x14ac:dyDescent="0.25">
      <c r="A61" s="10">
        <v>9180</v>
      </c>
      <c r="B61" s="9">
        <f>'Precipitation and Runoff'!J63</f>
        <v>0</v>
      </c>
      <c r="C61" s="4">
        <f t="shared" si="8"/>
        <v>0</v>
      </c>
      <c r="D61" s="15">
        <f t="shared" ca="1" si="9"/>
        <v>16.213464785237495</v>
      </c>
      <c r="E61" s="2">
        <f t="shared" ca="1" si="3"/>
        <v>0.16634552470324904</v>
      </c>
      <c r="F61" s="11">
        <f t="shared" ca="1" si="10"/>
        <v>74.689140591758814</v>
      </c>
      <c r="G61" s="4">
        <f t="shared" ca="1" si="6"/>
        <v>1444</v>
      </c>
      <c r="H61" s="16">
        <f t="shared" ca="1" si="1"/>
        <v>20</v>
      </c>
    </row>
    <row r="62" spans="1:8" x14ac:dyDescent="0.25">
      <c r="A62" s="10">
        <v>9360</v>
      </c>
      <c r="B62" s="9">
        <f>'Precipitation and Runoff'!J64</f>
        <v>0</v>
      </c>
      <c r="C62" s="4">
        <f t="shared" si="8"/>
        <v>0</v>
      </c>
      <c r="D62" s="15">
        <f t="shared" ca="1" si="9"/>
        <v>15.880773735830996</v>
      </c>
      <c r="E62" s="2">
        <f t="shared" ca="1" si="3"/>
        <v>0.16250199303248264</v>
      </c>
      <c r="F62" s="11">
        <f t="shared" ca="1" si="10"/>
        <v>72.963394871584711</v>
      </c>
      <c r="G62" s="4">
        <f t="shared" ca="1" si="6"/>
        <v>1415</v>
      </c>
      <c r="H62" s="16">
        <f t="shared" ca="1" si="1"/>
        <v>20</v>
      </c>
    </row>
    <row r="63" spans="1:8" x14ac:dyDescent="0.25">
      <c r="A63" s="10">
        <v>9540</v>
      </c>
      <c r="B63" s="9">
        <f>'Precipitation and Runoff'!J65</f>
        <v>0</v>
      </c>
      <c r="C63" s="4">
        <f t="shared" si="8"/>
        <v>0</v>
      </c>
      <c r="D63" s="15">
        <f t="shared" ca="1" si="9"/>
        <v>15.55576974976603</v>
      </c>
      <c r="E63" s="2">
        <f t="shared" ca="1" si="3"/>
        <v>0.15874726889489482</v>
      </c>
      <c r="F63" s="11">
        <f t="shared" ca="1" si="10"/>
        <v>71.277523733807769</v>
      </c>
      <c r="G63" s="4">
        <f t="shared" ca="1" si="6"/>
        <v>1386</v>
      </c>
      <c r="H63" s="16">
        <f t="shared" ca="1" si="1"/>
        <v>20</v>
      </c>
    </row>
    <row r="64" spans="1:8" x14ac:dyDescent="0.25">
      <c r="A64" s="10">
        <v>9720</v>
      </c>
      <c r="B64" s="9">
        <f>'Precipitation and Runoff'!J66</f>
        <v>0</v>
      </c>
      <c r="C64" s="4">
        <f t="shared" si="8"/>
        <v>0</v>
      </c>
      <c r="D64" s="15">
        <f t="shared" ca="1" si="9"/>
        <v>15.238275211976241</v>
      </c>
      <c r="E64" s="2">
        <f t="shared" ca="1" si="3"/>
        <v>0.1550793003292622</v>
      </c>
      <c r="F64" s="11">
        <f t="shared" ca="1" si="10"/>
        <v>69.630605847838723</v>
      </c>
      <c r="G64" s="4">
        <f t="shared" ca="1" si="6"/>
        <v>1357</v>
      </c>
      <c r="H64" s="16">
        <f t="shared" ca="1" si="1"/>
        <v>20</v>
      </c>
    </row>
    <row r="65" spans="1:8" x14ac:dyDescent="0.25">
      <c r="A65" s="10">
        <v>9900</v>
      </c>
      <c r="B65" s="9">
        <f>'Precipitation and Runoff'!J67</f>
        <v>0</v>
      </c>
      <c r="C65" s="4">
        <f t="shared" si="8"/>
        <v>0</v>
      </c>
      <c r="D65" s="15">
        <f t="shared" ca="1" si="9"/>
        <v>14.928116611317716</v>
      </c>
      <c r="E65" s="2">
        <f t="shared" ca="1" si="3"/>
        <v>0.15149608278638493</v>
      </c>
      <c r="F65" s="11">
        <f t="shared" ca="1" si="10"/>
        <v>68.02174117108683</v>
      </c>
      <c r="G65" s="4">
        <f t="shared" ca="1" si="6"/>
        <v>1330</v>
      </c>
      <c r="H65" s="16">
        <f t="shared" ca="1" si="1"/>
        <v>20</v>
      </c>
    </row>
    <row r="66" spans="1:8" x14ac:dyDescent="0.25">
      <c r="A66" s="10">
        <v>10080</v>
      </c>
      <c r="B66" s="9">
        <f>'Precipitation and Runoff'!J68</f>
        <v>0</v>
      </c>
      <c r="C66" s="4">
        <f t="shared" si="8"/>
        <v>0</v>
      </c>
      <c r="D66" s="15">
        <f t="shared" ca="1" si="9"/>
        <v>14.625124445744946</v>
      </c>
      <c r="E66" s="2">
        <f t="shared" ca="1" si="3"/>
        <v>0.14799565803359843</v>
      </c>
      <c r="F66" s="11">
        <f t="shared" ca="1" si="10"/>
        <v>66.450050457085695</v>
      </c>
      <c r="G66" s="4">
        <f t="shared" ca="1" si="6"/>
        <v>1303</v>
      </c>
      <c r="H66" s="16">
        <f t="shared" ca="1" si="1"/>
        <v>20</v>
      </c>
    </row>
    <row r="67" spans="1:8" x14ac:dyDescent="0.25">
      <c r="A67" s="10">
        <v>10260</v>
      </c>
      <c r="B67" s="9">
        <f>'Precipitation and Runoff'!J69</f>
        <v>0</v>
      </c>
      <c r="C67" s="4">
        <f t="shared" si="8"/>
        <v>0</v>
      </c>
      <c r="D67" s="15">
        <f t="shared" ca="1" si="9"/>
        <v>14.32913312967775</v>
      </c>
      <c r="E67" s="2">
        <f t="shared" ca="1" si="3"/>
        <v>0.14457611308459667</v>
      </c>
      <c r="F67" s="11">
        <f t="shared" ca="1" si="10"/>
        <v>64.914674774983908</v>
      </c>
      <c r="G67" s="4">
        <f t="shared" ca="1" si="6"/>
        <v>1277</v>
      </c>
      <c r="H67" s="16">
        <f t="shared" ca="1" si="1"/>
        <v>20</v>
      </c>
    </row>
    <row r="68" spans="1:8" x14ac:dyDescent="0.25">
      <c r="A68" s="10">
        <v>10440</v>
      </c>
      <c r="B68" s="9">
        <f>'Precipitation and Runoff'!J70</f>
        <v>0</v>
      </c>
      <c r="C68" s="4">
        <f t="shared" si="8"/>
        <v>0</v>
      </c>
      <c r="D68" s="15">
        <f t="shared" ca="1" si="9"/>
        <v>14.039980903508557</v>
      </c>
      <c r="E68" s="2">
        <f t="shared" ca="1" si="3"/>
        <v>0.14123557915398299</v>
      </c>
      <c r="F68" s="11">
        <f t="shared" ca="1" si="10"/>
        <v>63.414775040138366</v>
      </c>
      <c r="G68" s="4">
        <f t="shared" ca="1" si="6"/>
        <v>1251</v>
      </c>
      <c r="H68" s="16">
        <f t="shared" ca="1" si="1"/>
        <v>20</v>
      </c>
    </row>
    <row r="69" spans="1:8" x14ac:dyDescent="0.25">
      <c r="A69" s="10">
        <v>10620</v>
      </c>
      <c r="B69" s="9">
        <f>'Precipitation and Runoff'!J71</f>
        <v>0</v>
      </c>
      <c r="C69" s="4">
        <f t="shared" si="8"/>
        <v>0</v>
      </c>
      <c r="D69" s="15">
        <f t="shared" ca="1" si="9"/>
        <v>13.75750974520059</v>
      </c>
      <c r="E69" s="2">
        <f t="shared" ca="1" si="3"/>
        <v>0.13797223063597647</v>
      </c>
      <c r="F69" s="11">
        <f t="shared" ca="1" si="10"/>
        <v>61.949531555553435</v>
      </c>
      <c r="G69" s="4">
        <f t="shared" ca="1" si="6"/>
        <v>1226</v>
      </c>
      <c r="H69" s="16">
        <f t="shared" ca="1" si="1"/>
        <v>20</v>
      </c>
    </row>
    <row r="70" spans="1:8" x14ac:dyDescent="0.25">
      <c r="A70" s="10">
        <v>10800</v>
      </c>
      <c r="B70" s="9">
        <f>'Precipitation and Runoff'!J72</f>
        <v>0</v>
      </c>
      <c r="C70" s="4">
        <f t="shared" si="8"/>
        <v>0</v>
      </c>
      <c r="D70" s="15">
        <f t="shared" ca="1" si="9"/>
        <v>13.481565283928637</v>
      </c>
      <c r="E70" s="2">
        <f t="shared" ca="1" si="3"/>
        <v>0.1347842841067165</v>
      </c>
      <c r="F70" s="11">
        <f t="shared" ca="1" si="10"/>
        <v>60.518143563915707</v>
      </c>
      <c r="G70" s="4">
        <f t="shared" ca="1" si="6"/>
        <v>1201</v>
      </c>
      <c r="H70" s="16">
        <f t="shared" ca="1" si="1"/>
        <v>20</v>
      </c>
    </row>
    <row r="71" spans="1:8" x14ac:dyDescent="0.25">
      <c r="A71" s="10">
        <v>10980</v>
      </c>
      <c r="B71" s="9">
        <f>'Precipitation and Runoff'!J73</f>
        <v>0</v>
      </c>
      <c r="C71" s="4">
        <f t="shared" si="8"/>
        <v>0</v>
      </c>
      <c r="D71" s="15">
        <f t="shared" ca="1" si="9"/>
        <v>13.211996715715204</v>
      </c>
      <c r="E71" s="2">
        <f t="shared" ca="1" si="3"/>
        <v>0.13166999734961915</v>
      </c>
      <c r="F71" s="11">
        <f t="shared" ca="1" si="10"/>
        <v>59.119828809978998</v>
      </c>
      <c r="G71" s="4">
        <f t="shared" ca="1" si="6"/>
        <v>1177</v>
      </c>
      <c r="H71" s="16">
        <f t="shared" ca="1" si="1"/>
        <v>20</v>
      </c>
    </row>
    <row r="72" spans="1:8" x14ac:dyDescent="0.25">
      <c r="A72" s="10">
        <v>11160</v>
      </c>
      <c r="B72" s="9">
        <f>'Precipitation and Runoff'!J74</f>
        <v>0</v>
      </c>
      <c r="C72" s="4">
        <f t="shared" si="8"/>
        <v>0</v>
      </c>
      <c r="D72" s="15">
        <f t="shared" ca="1" si="9"/>
        <v>12.948656721015965</v>
      </c>
      <c r="E72" s="2">
        <f t="shared" ca="1" si="3"/>
        <v>0.12862766840325407</v>
      </c>
      <c r="F72" s="11">
        <f t="shared" ca="1" si="10"/>
        <v>57.753823113061074</v>
      </c>
      <c r="G72" s="4">
        <f t="shared" ca="1" si="6"/>
        <v>1154</v>
      </c>
      <c r="H72" s="16">
        <f t="shared" ca="1" si="1"/>
        <v>20</v>
      </c>
    </row>
    <row r="73" spans="1:8" x14ac:dyDescent="0.25">
      <c r="A73" s="10">
        <v>11340</v>
      </c>
      <c r="B73" s="9">
        <f>'Precipitation and Runoff'!J75</f>
        <v>0</v>
      </c>
      <c r="C73" s="4">
        <f t="shared" si="8"/>
        <v>0</v>
      </c>
      <c r="D73" s="15">
        <f t="shared" ca="1" si="9"/>
        <v>12.691401384209456</v>
      </c>
      <c r="E73" s="2">
        <f t="shared" ca="1" si="3"/>
        <v>0.12565563463122026</v>
      </c>
      <c r="F73" s="11">
        <f t="shared" ca="1" si="10"/>
        <v>56.419379949417895</v>
      </c>
      <c r="G73" s="4">
        <f t="shared" ca="1" si="6"/>
        <v>1131</v>
      </c>
      <c r="H73" s="16">
        <f t="shared" ca="1" si="1"/>
        <v>20</v>
      </c>
    </row>
    <row r="74" spans="1:8" x14ac:dyDescent="0.25">
      <c r="A74" s="10">
        <v>11520</v>
      </c>
      <c r="B74" s="9">
        <f>'Precipitation and Runoff'!J76</f>
        <v>0</v>
      </c>
      <c r="C74" s="4">
        <f t="shared" si="8"/>
        <v>0</v>
      </c>
      <c r="D74" s="15">
        <f t="shared" ca="1" si="9"/>
        <v>12.440090114947015</v>
      </c>
      <c r="E74" s="2">
        <f t="shared" ca="1" si="3"/>
        <v>0.12275227181351349</v>
      </c>
      <c r="F74" s="11">
        <f t="shared" ca="1" si="10"/>
        <v>55.115770044267556</v>
      </c>
      <c r="G74" s="4">
        <f t="shared" ca="1" si="6"/>
        <v>1109</v>
      </c>
      <c r="H74" s="16">
        <f t="shared" ref="H74:H137" ca="1" si="11">ROUND(TREND(OFFSET(y,MATCH($D74,SF),0,-2),OFFSET(SF,MATCH($D74,SF),0,-2),$D74),1)</f>
        <v>20</v>
      </c>
    </row>
    <row r="75" spans="1:8" x14ac:dyDescent="0.25">
      <c r="A75" s="10">
        <v>11700</v>
      </c>
      <c r="B75" s="9">
        <f>'Precipitation and Runoff'!J77</f>
        <v>0</v>
      </c>
      <c r="C75" s="4">
        <f t="shared" si="8"/>
        <v>0</v>
      </c>
      <c r="D75" s="15">
        <f t="shared" ca="1" si="9"/>
        <v>12.194585571319989</v>
      </c>
      <c r="E75" s="2">
        <f t="shared" ref="E75:E138" ca="1" si="12">TREND(OFFSET(Q,MATCH($D75,SF),0,-2),OFFSET(SF,MATCH($D75,SF),0,-2),$D75)</f>
        <v>0.11991599325888795</v>
      </c>
      <c r="F75" s="11">
        <f t="shared" ca="1" si="10"/>
        <v>53.84228097324069</v>
      </c>
      <c r="G75" s="4">
        <f t="shared" ca="1" si="6"/>
        <v>1087</v>
      </c>
      <c r="H75" s="16">
        <f t="shared" ca="1" si="11"/>
        <v>20</v>
      </c>
    </row>
    <row r="76" spans="1:8" x14ac:dyDescent="0.25">
      <c r="A76" s="10">
        <v>11880</v>
      </c>
      <c r="B76" s="9">
        <f>'Precipitation and Runoff'!J78</f>
        <v>0</v>
      </c>
      <c r="C76" s="4">
        <f t="shared" si="8"/>
        <v>0</v>
      </c>
      <c r="D76" s="15">
        <f t="shared" ca="1" si="9"/>
        <v>11.954753584802212</v>
      </c>
      <c r="E76" s="2">
        <f t="shared" ca="1" si="12"/>
        <v>0.11714524893772775</v>
      </c>
      <c r="F76" s="11">
        <f t="shared" ca="1" si="10"/>
        <v>52.598216773039759</v>
      </c>
      <c r="G76" s="4">
        <f t="shared" ca="1" si="6"/>
        <v>1065</v>
      </c>
      <c r="H76" s="16">
        <f t="shared" ca="1" si="11"/>
        <v>20</v>
      </c>
    </row>
    <row r="77" spans="1:8" x14ac:dyDescent="0.25">
      <c r="A77" s="10">
        <v>12060</v>
      </c>
      <c r="B77" s="9">
        <f>'Precipitation and Runoff'!J79</f>
        <v>0</v>
      </c>
      <c r="C77" s="4">
        <f t="shared" si="8"/>
        <v>0</v>
      </c>
      <c r="D77" s="15">
        <f t="shared" ca="1" si="9"/>
        <v>11.720463086926756</v>
      </c>
      <c r="E77" s="2">
        <f t="shared" ca="1" si="12"/>
        <v>0.11443852463495381</v>
      </c>
      <c r="F77" s="11">
        <f t="shared" ca="1" si="10"/>
        <v>51.382897561094261</v>
      </c>
      <c r="G77" s="4">
        <f t="shared" ca="1" si="6"/>
        <v>1045</v>
      </c>
      <c r="H77" s="16">
        <f t="shared" ca="1" si="11"/>
        <v>20</v>
      </c>
    </row>
    <row r="78" spans="1:8" x14ac:dyDescent="0.25">
      <c r="A78" s="10">
        <v>12240</v>
      </c>
      <c r="B78" s="9">
        <f>'Precipitation and Runoff'!J80</f>
        <v>0</v>
      </c>
      <c r="C78" s="4">
        <f t="shared" si="8"/>
        <v>0</v>
      </c>
      <c r="D78" s="15">
        <f t="shared" ca="1" si="9"/>
        <v>11.491586037656848</v>
      </c>
      <c r="E78" s="2">
        <f t="shared" ca="1" si="12"/>
        <v>0.11179434112250357</v>
      </c>
      <c r="F78" s="11">
        <f t="shared" ca="1" si="10"/>
        <v>50.195659164004105</v>
      </c>
      <c r="G78" s="4">
        <f t="shared" ca="1" si="6"/>
        <v>1024</v>
      </c>
      <c r="H78" s="16">
        <f t="shared" ca="1" si="11"/>
        <v>20</v>
      </c>
    </row>
    <row r="79" spans="1:8" x14ac:dyDescent="0.25">
      <c r="A79" s="10">
        <v>12420</v>
      </c>
      <c r="B79" s="9">
        <f>'Precipitation and Runoff'!J81</f>
        <v>0</v>
      </c>
      <c r="C79" s="4">
        <f t="shared" si="8"/>
        <v>0</v>
      </c>
      <c r="D79" s="15">
        <f t="shared" ca="1" si="9"/>
        <v>11.267997355411842</v>
      </c>
      <c r="E79" s="2">
        <f t="shared" ca="1" si="12"/>
        <v>0.10921125335093092</v>
      </c>
      <c r="F79" s="11">
        <f t="shared" ca="1" si="10"/>
        <v>49.035852754567983</v>
      </c>
      <c r="G79" s="4">
        <f t="shared" ref="G79:G142" ca="1" si="13">ROUND(TREND(OFFSET(S,MATCH($D79,SF),0,-2),OFFSET(SF,MATCH($D79,SF),0,-2),$D79),0)</f>
        <v>1004</v>
      </c>
      <c r="H79" s="16">
        <f t="shared" ca="1" si="11"/>
        <v>20</v>
      </c>
    </row>
    <row r="80" spans="1:8" x14ac:dyDescent="0.25">
      <c r="A80" s="10">
        <v>12600</v>
      </c>
      <c r="B80" s="9">
        <f>'Precipitation and Runoff'!J82</f>
        <v>0</v>
      </c>
      <c r="C80" s="4">
        <f t="shared" si="8"/>
        <v>0</v>
      </c>
      <c r="D80" s="15">
        <f t="shared" ca="1" si="9"/>
        <v>11.04957484870998</v>
      </c>
      <c r="E80" s="2">
        <f t="shared" ca="1" si="12"/>
        <v>0.10668784965968515</v>
      </c>
      <c r="F80" s="11">
        <f t="shared" ca="1" si="10"/>
        <v>47.902844497198636</v>
      </c>
      <c r="G80" s="4">
        <f t="shared" ca="1" si="13"/>
        <v>985</v>
      </c>
      <c r="H80" s="16">
        <f t="shared" ca="1" si="11"/>
        <v>20</v>
      </c>
    </row>
    <row r="81" spans="1:8" x14ac:dyDescent="0.25">
      <c r="A81" s="10">
        <v>12780</v>
      </c>
      <c r="B81" s="9">
        <f>'Precipitation and Runoff'!J83</f>
        <v>0</v>
      </c>
      <c r="C81" s="4">
        <f t="shared" si="8"/>
        <v>0</v>
      </c>
      <c r="D81" s="15">
        <f t="shared" ca="1" si="9"/>
        <v>10.836199149390611</v>
      </c>
      <c r="E81" s="2">
        <f t="shared" ca="1" si="12"/>
        <v>0.10422275100563676</v>
      </c>
      <c r="F81" s="11">
        <f t="shared" ca="1" si="10"/>
        <v>46.796015201530906</v>
      </c>
      <c r="G81" s="4">
        <f t="shared" ca="1" si="13"/>
        <v>966</v>
      </c>
      <c r="H81" s="16">
        <f t="shared" ca="1" si="11"/>
        <v>20</v>
      </c>
    </row>
    <row r="82" spans="1:8" x14ac:dyDescent="0.25">
      <c r="A82" s="10">
        <v>12960</v>
      </c>
      <c r="B82" s="9">
        <f>'Precipitation and Runoff'!J84</f>
        <v>0</v>
      </c>
      <c r="C82" s="4">
        <f t="shared" si="8"/>
        <v>0</v>
      </c>
      <c r="D82" s="15">
        <f t="shared" ca="1" si="9"/>
        <v>10.627753647379338</v>
      </c>
      <c r="E82" s="2">
        <f t="shared" ca="1" si="12"/>
        <v>0.10181461020942852</v>
      </c>
      <c r="F82" s="11">
        <f t="shared" ca="1" si="10"/>
        <v>45.714759984033407</v>
      </c>
      <c r="G82" s="4">
        <f t="shared" ca="1" si="13"/>
        <v>947</v>
      </c>
      <c r="H82" s="16">
        <f t="shared" ca="1" si="11"/>
        <v>20</v>
      </c>
    </row>
    <row r="83" spans="1:8" x14ac:dyDescent="0.25">
      <c r="A83" s="10">
        <v>13140</v>
      </c>
      <c r="B83" s="9">
        <f>'Precipitation and Runoff'!J85</f>
        <v>0</v>
      </c>
      <c r="C83" s="4">
        <f t="shared" si="8"/>
        <v>0</v>
      </c>
      <c r="D83" s="15">
        <f t="shared" ca="1" si="9"/>
        <v>10.42412442696048</v>
      </c>
      <c r="E83" s="2">
        <f t="shared" ca="1" si="12"/>
        <v>9.9462111219240618E-2</v>
      </c>
      <c r="F83" s="11">
        <f t="shared" ca="1" si="10"/>
        <v>44.658487937439034</v>
      </c>
      <c r="G83" s="4">
        <f t="shared" ca="1" si="13"/>
        <v>929</v>
      </c>
      <c r="H83" s="16">
        <f t="shared" ca="1" si="11"/>
        <v>20</v>
      </c>
    </row>
    <row r="84" spans="1:8" x14ac:dyDescent="0.25">
      <c r="A84" s="10">
        <v>13320</v>
      </c>
      <c r="B84" s="9">
        <f>'Precipitation and Runoff'!J86</f>
        <v>0</v>
      </c>
      <c r="C84" s="4">
        <f t="shared" si="8"/>
        <v>0</v>
      </c>
      <c r="D84" s="15">
        <f t="shared" ca="1" si="9"/>
        <v>10.225200204521999</v>
      </c>
      <c r="E84" s="2">
        <f t="shared" ca="1" si="12"/>
        <v>9.716396839156663E-2</v>
      </c>
      <c r="F84" s="11">
        <f t="shared" ca="1" si="10"/>
        <v>43.626621807813414</v>
      </c>
      <c r="G84" s="4">
        <f t="shared" ca="1" si="13"/>
        <v>912</v>
      </c>
      <c r="H84" s="16">
        <f t="shared" ca="1" si="11"/>
        <v>20</v>
      </c>
    </row>
    <row r="85" spans="1:8" x14ac:dyDescent="0.25">
      <c r="A85" s="10">
        <v>13500</v>
      </c>
      <c r="B85" s="9">
        <f>'Precipitation and Runoff'!J87</f>
        <v>0</v>
      </c>
      <c r="C85" s="4">
        <f t="shared" si="8"/>
        <v>0</v>
      </c>
      <c r="D85" s="15">
        <f t="shared" ca="1" si="9"/>
        <v>10.030872267738864</v>
      </c>
      <c r="E85" s="2">
        <f t="shared" ca="1" si="12"/>
        <v>9.4918925788607847E-2</v>
      </c>
      <c r="F85" s="11">
        <f t="shared" ca="1" si="10"/>
        <v>42.618597679084921</v>
      </c>
      <c r="G85" s="4">
        <f t="shared" ca="1" si="13"/>
        <v>894</v>
      </c>
      <c r="H85" s="16">
        <f t="shared" ca="1" si="11"/>
        <v>20</v>
      </c>
    </row>
    <row r="86" spans="1:8" x14ac:dyDescent="0.25">
      <c r="A86" s="10">
        <v>13680</v>
      </c>
      <c r="B86" s="9">
        <f>'Precipitation and Runoff'!J88</f>
        <v>0</v>
      </c>
      <c r="C86" s="4">
        <f t="shared" si="8"/>
        <v>0</v>
      </c>
      <c r="D86" s="15">
        <f t="shared" ca="1" si="9"/>
        <v>9.8410344161616479</v>
      </c>
      <c r="E86" s="2">
        <f t="shared" ca="1" si="12"/>
        <v>9.272575649190172E-2</v>
      </c>
      <c r="F86" s="11">
        <f t="shared" ca="1" si="10"/>
        <v>41.633864664863871</v>
      </c>
      <c r="G86" s="4">
        <f t="shared" ca="1" si="13"/>
        <v>877</v>
      </c>
      <c r="H86" s="16">
        <f t="shared" ca="1" si="11"/>
        <v>20</v>
      </c>
    </row>
    <row r="87" spans="1:8" x14ac:dyDescent="0.25">
      <c r="A87" s="10">
        <v>13860</v>
      </c>
      <c r="B87" s="9">
        <f>'Precipitation and Runoff'!J89</f>
        <v>0</v>
      </c>
      <c r="C87" s="4">
        <f t="shared" si="8"/>
        <v>0</v>
      </c>
      <c r="D87" s="15">
        <f t="shared" ca="1" si="9"/>
        <v>9.6555829031778444</v>
      </c>
      <c r="E87" s="2">
        <f t="shared" ca="1" si="12"/>
        <v>9.0583261931809531E-2</v>
      </c>
      <c r="F87" s="11">
        <f t="shared" ca="1" si="10"/>
        <v>40.671884607382481</v>
      </c>
      <c r="G87" s="4">
        <f t="shared" ca="1" si="13"/>
        <v>861</v>
      </c>
      <c r="H87" s="16">
        <f t="shared" ca="1" si="11"/>
        <v>20</v>
      </c>
    </row>
    <row r="88" spans="1:8" x14ac:dyDescent="0.25">
      <c r="A88" s="10">
        <v>14040</v>
      </c>
      <c r="B88" s="9">
        <f>'Precipitation and Runoff'!J90</f>
        <v>0</v>
      </c>
      <c r="C88" s="4">
        <f t="shared" si="8"/>
        <v>0</v>
      </c>
      <c r="D88" s="15">
        <f t="shared" ca="1" si="9"/>
        <v>9.474416379314226</v>
      </c>
      <c r="E88" s="2">
        <f t="shared" ca="1" si="12"/>
        <v>8.8490271232496587E-2</v>
      </c>
      <c r="F88" s="11">
        <f t="shared" ca="1" si="10"/>
        <v>39.732131783390969</v>
      </c>
      <c r="G88" s="4">
        <f t="shared" ca="1" si="13"/>
        <v>845</v>
      </c>
      <c r="H88" s="16">
        <f t="shared" ca="1" si="11"/>
        <v>20</v>
      </c>
    </row>
    <row r="89" spans="1:8" x14ac:dyDescent="0.25">
      <c r="A89" s="10">
        <v>14220</v>
      </c>
      <c r="B89" s="9">
        <f>'Precipitation and Runoff'!J91</f>
        <v>0</v>
      </c>
      <c r="C89" s="4">
        <f t="shared" si="8"/>
        <v>0</v>
      </c>
      <c r="D89" s="15">
        <f t="shared" ca="1" si="9"/>
        <v>9.2974358368492336</v>
      </c>
      <c r="E89" s="2">
        <f t="shared" ca="1" si="12"/>
        <v>8.6445640572047205E-2</v>
      </c>
      <c r="F89" s="11">
        <f t="shared" ca="1" si="10"/>
        <v>38.814092616849194</v>
      </c>
      <c r="G89" s="4">
        <f t="shared" ca="1" si="13"/>
        <v>829</v>
      </c>
      <c r="H89" s="16">
        <f t="shared" ca="1" si="11"/>
        <v>20</v>
      </c>
    </row>
    <row r="90" spans="1:8" x14ac:dyDescent="0.25">
      <c r="A90" s="10">
        <v>14400</v>
      </c>
      <c r="B90" s="9">
        <f>'Precipitation and Runoff'!J92</f>
        <v>0</v>
      </c>
      <c r="C90" s="4">
        <f t="shared" si="8"/>
        <v>0</v>
      </c>
      <c r="D90" s="15">
        <f t="shared" ca="1" si="9"/>
        <v>9.124544555705139</v>
      </c>
      <c r="E90" s="2">
        <f t="shared" ca="1" si="12"/>
        <v>8.4448252557364656E-2</v>
      </c>
      <c r="F90" s="11">
        <f t="shared" ca="1" si="10"/>
        <v>37.917265398256731</v>
      </c>
      <c r="G90" s="4">
        <f t="shared" ca="1" si="13"/>
        <v>814</v>
      </c>
      <c r="H90" s="16">
        <f t="shared" ca="1" si="11"/>
        <v>20</v>
      </c>
    </row>
    <row r="91" spans="1:8" x14ac:dyDescent="0.25">
      <c r="A91" s="10">
        <v>14580</v>
      </c>
      <c r="B91" s="9">
        <f>'Precipitation and Runoff'!J93</f>
        <v>0</v>
      </c>
      <c r="C91" s="4">
        <f t="shared" si="8"/>
        <v>0</v>
      </c>
      <c r="D91" s="15">
        <f t="shared" ca="1" si="9"/>
        <v>8.9556480505904101</v>
      </c>
      <c r="E91" s="2">
        <f t="shared" ca="1" si="12"/>
        <v>8.2497015613514579E-2</v>
      </c>
      <c r="F91" s="11">
        <f t="shared" ca="1" si="10"/>
        <v>37.041160010468047</v>
      </c>
      <c r="G91" s="4">
        <f t="shared" ca="1" si="13"/>
        <v>799</v>
      </c>
      <c r="H91" s="16">
        <f t="shared" ca="1" si="11"/>
        <v>20</v>
      </c>
    </row>
    <row r="92" spans="1:8" x14ac:dyDescent="0.25">
      <c r="A92" s="10">
        <v>14760</v>
      </c>
      <c r="B92" s="9">
        <f>'Precipitation and Runoff'!J94</f>
        <v>0</v>
      </c>
      <c r="C92" s="4">
        <f t="shared" si="8"/>
        <v>0</v>
      </c>
      <c r="D92" s="15">
        <f t="shared" ca="1" si="9"/>
        <v>8.7906540193633802</v>
      </c>
      <c r="E92" s="2">
        <f t="shared" ca="1" si="12"/>
        <v>8.0590863387177844E-2</v>
      </c>
      <c r="F92" s="11">
        <f t="shared" ca="1" si="10"/>
        <v>36.185297660842849</v>
      </c>
      <c r="G92" s="4">
        <f t="shared" ca="1" si="13"/>
        <v>784</v>
      </c>
      <c r="H92" s="16">
        <f t="shared" ca="1" si="11"/>
        <v>20</v>
      </c>
    </row>
    <row r="93" spans="1:8" x14ac:dyDescent="0.25">
      <c r="A93" s="10">
        <v>14940</v>
      </c>
      <c r="B93" s="9">
        <f>'Precipitation and Runoff'!J95</f>
        <v>0</v>
      </c>
      <c r="C93" s="4">
        <f t="shared" si="8"/>
        <v>0</v>
      </c>
      <c r="D93" s="15">
        <f t="shared" ca="1" si="9"/>
        <v>8.6294722925890248</v>
      </c>
      <c r="E93" s="2">
        <f t="shared" ca="1" si="12"/>
        <v>7.8728754163887332E-2</v>
      </c>
      <c r="F93" s="11">
        <f t="shared" ca="1" si="10"/>
        <v>35.349210619585413</v>
      </c>
      <c r="G93" s="4">
        <f t="shared" ca="1" si="13"/>
        <v>770</v>
      </c>
      <c r="H93" s="16">
        <f t="shared" ca="1" si="11"/>
        <v>20</v>
      </c>
    </row>
    <row r="94" spans="1:8" x14ac:dyDescent="0.25">
      <c r="A94" s="10">
        <v>15120</v>
      </c>
      <c r="B94" s="9">
        <f>'Precipitation and Runoff'!J96</f>
        <v>0</v>
      </c>
      <c r="C94" s="4">
        <f t="shared" si="8"/>
        <v>0</v>
      </c>
      <c r="D94" s="15">
        <f t="shared" ca="1" si="9"/>
        <v>8.4720147842612494</v>
      </c>
      <c r="E94" s="2">
        <f t="shared" ca="1" si="12"/>
        <v>7.6909670298729582E-2</v>
      </c>
      <c r="F94" s="11">
        <f t="shared" ca="1" si="10"/>
        <v>34.532441964129582</v>
      </c>
      <c r="G94" s="4">
        <f t="shared" ca="1" si="13"/>
        <v>756</v>
      </c>
      <c r="H94" s="16">
        <f t="shared" ca="1" si="11"/>
        <v>20</v>
      </c>
    </row>
    <row r="95" spans="1:8" x14ac:dyDescent="0.25">
      <c r="A95" s="10">
        <v>15300</v>
      </c>
      <c r="B95" s="9">
        <f>'Precipitation and Runoff'!J97</f>
        <v>0</v>
      </c>
      <c r="C95" s="4">
        <f t="shared" ref="C95:C101" si="14">(B95+B94)/2</f>
        <v>0</v>
      </c>
      <c r="D95" s="15">
        <f t="shared" ref="D95:D101" ca="1" si="15">B94+B95+D94-2*E94</f>
        <v>8.3181954436637895</v>
      </c>
      <c r="E95" s="2">
        <f t="shared" ca="1" si="12"/>
        <v>7.5132617660200782E-2</v>
      </c>
      <c r="F95" s="11">
        <f t="shared" ref="F95:F101" ca="1" si="16">E95*449</f>
        <v>33.734545329430148</v>
      </c>
      <c r="G95" s="4">
        <f t="shared" ca="1" si="13"/>
        <v>742</v>
      </c>
      <c r="H95" s="16">
        <f t="shared" ca="1" si="11"/>
        <v>20</v>
      </c>
    </row>
    <row r="96" spans="1:8" x14ac:dyDescent="0.25">
      <c r="A96" s="10">
        <v>15480</v>
      </c>
      <c r="B96" s="9">
        <f>'Precipitation and Runoff'!J98</f>
        <v>0</v>
      </c>
      <c r="C96" s="4">
        <f t="shared" si="14"/>
        <v>0</v>
      </c>
      <c r="D96" s="15">
        <f t="shared" ca="1" si="15"/>
        <v>8.1679302083433871</v>
      </c>
      <c r="E96" s="2">
        <f t="shared" ca="1" si="12"/>
        <v>7.3396625086912623E-2</v>
      </c>
      <c r="F96" s="11">
        <f t="shared" ca="1" si="16"/>
        <v>32.955084664023765</v>
      </c>
      <c r="G96" s="4">
        <f t="shared" ca="1" si="13"/>
        <v>729</v>
      </c>
      <c r="H96" s="16">
        <f t="shared" ca="1" si="11"/>
        <v>20</v>
      </c>
    </row>
    <row r="97" spans="1:8" x14ac:dyDescent="0.25">
      <c r="A97" s="10">
        <v>15660</v>
      </c>
      <c r="B97" s="9">
        <f>'Precipitation and Runoff'!J99</f>
        <v>0</v>
      </c>
      <c r="C97" s="4">
        <f t="shared" si="14"/>
        <v>0</v>
      </c>
      <c r="D97" s="15">
        <f t="shared" ca="1" si="15"/>
        <v>8.0211369581695617</v>
      </c>
      <c r="E97" s="2">
        <f t="shared" ca="1" si="12"/>
        <v>7.1700743856851476E-2</v>
      </c>
      <c r="F97" s="11">
        <f t="shared" ca="1" si="16"/>
        <v>32.193633991726315</v>
      </c>
      <c r="G97" s="4">
        <f t="shared" ca="1" si="13"/>
        <v>715</v>
      </c>
      <c r="H97" s="16">
        <f t="shared" ca="1" si="11"/>
        <v>20</v>
      </c>
    </row>
    <row r="98" spans="1:8" x14ac:dyDescent="0.25">
      <c r="A98" s="10">
        <v>15840</v>
      </c>
      <c r="B98" s="9">
        <f>'Precipitation and Runoff'!J100</f>
        <v>0</v>
      </c>
      <c r="C98" s="4">
        <f t="shared" si="14"/>
        <v>0</v>
      </c>
      <c r="D98" s="15">
        <f t="shared" ca="1" si="15"/>
        <v>7.8777354704558586</v>
      </c>
      <c r="E98" s="2">
        <f t="shared" ca="1" si="12"/>
        <v>7.0044047168900656E-2</v>
      </c>
      <c r="F98" s="11">
        <f t="shared" ca="1" si="16"/>
        <v>31.449777178836396</v>
      </c>
      <c r="G98" s="4">
        <f t="shared" ca="1" si="13"/>
        <v>703</v>
      </c>
      <c r="H98" s="16">
        <f t="shared" ca="1" si="11"/>
        <v>20</v>
      </c>
    </row>
    <row r="99" spans="1:8" x14ac:dyDescent="0.25">
      <c r="A99" s="10">
        <v>16020</v>
      </c>
      <c r="B99" s="9">
        <f>'Precipitation and Runoff'!J101</f>
        <v>0</v>
      </c>
      <c r="C99" s="4">
        <f t="shared" si="14"/>
        <v>0</v>
      </c>
      <c r="D99" s="15">
        <f t="shared" ca="1" si="15"/>
        <v>7.7376473761180575</v>
      </c>
      <c r="E99" s="2">
        <f t="shared" ca="1" si="12"/>
        <v>6.8425629636342522E-2</v>
      </c>
      <c r="F99" s="11">
        <f t="shared" ca="1" si="16"/>
        <v>30.723107706717791</v>
      </c>
      <c r="G99" s="4">
        <f t="shared" ca="1" si="13"/>
        <v>690</v>
      </c>
      <c r="H99" s="16">
        <f t="shared" ca="1" si="11"/>
        <v>20</v>
      </c>
    </row>
    <row r="100" spans="1:8" x14ac:dyDescent="0.25">
      <c r="A100" s="10">
        <v>16200</v>
      </c>
      <c r="B100" s="9">
        <f>'Precipitation and Runoff'!J102</f>
        <v>0</v>
      </c>
      <c r="C100" s="4">
        <f t="shared" si="14"/>
        <v>0</v>
      </c>
      <c r="D100" s="15">
        <f t="shared" ca="1" si="15"/>
        <v>7.6007961168453724</v>
      </c>
      <c r="E100" s="2">
        <f t="shared" ca="1" si="12"/>
        <v>6.6844606792063541E-2</v>
      </c>
      <c r="F100" s="11">
        <f t="shared" ca="1" si="16"/>
        <v>30.013228449636529</v>
      </c>
      <c r="G100" s="4">
        <f t="shared" ca="1" si="13"/>
        <v>678</v>
      </c>
      <c r="H100" s="16">
        <f t="shared" ca="1" si="11"/>
        <v>20</v>
      </c>
    </row>
    <row r="101" spans="1:8" x14ac:dyDescent="0.25">
      <c r="A101" s="10">
        <v>16380</v>
      </c>
      <c r="B101" s="9">
        <f>'Precipitation and Runoff'!J103</f>
        <v>0</v>
      </c>
      <c r="C101" s="4">
        <f t="shared" si="14"/>
        <v>0</v>
      </c>
      <c r="D101" s="15">
        <f t="shared" ca="1" si="15"/>
        <v>7.4671069032612456</v>
      </c>
      <c r="E101" s="2">
        <f t="shared" ca="1" si="12"/>
        <v>6.5300114605191972E-2</v>
      </c>
      <c r="F101" s="11">
        <f t="shared" ca="1" si="16"/>
        <v>29.319751457731197</v>
      </c>
      <c r="G101" s="4">
        <f t="shared" ca="1" si="13"/>
        <v>666</v>
      </c>
      <c r="H101" s="16">
        <f t="shared" ca="1" si="11"/>
        <v>20</v>
      </c>
    </row>
    <row r="102" spans="1:8" x14ac:dyDescent="0.25">
      <c r="A102" s="10">
        <v>16560</v>
      </c>
      <c r="B102" s="9">
        <f>'Precipitation and Runoff'!J104</f>
        <v>0</v>
      </c>
      <c r="C102" s="4">
        <f t="shared" ref="C102:C165" si="17">(B102+B101)/2</f>
        <v>0</v>
      </c>
      <c r="D102" s="15">
        <f t="shared" ref="D102:D165" ca="1" si="18">B101+B102+D101-2*E101</f>
        <v>7.3365066740508613</v>
      </c>
      <c r="E102" s="2">
        <f t="shared" ca="1" si="12"/>
        <v>6.3791309008903965E-2</v>
      </c>
      <c r="F102" s="11">
        <f t="shared" ref="F102:F165" ca="1" si="19">E102*449</f>
        <v>28.64229774499788</v>
      </c>
      <c r="G102" s="4">
        <f t="shared" ca="1" si="13"/>
        <v>655</v>
      </c>
      <c r="H102" s="16">
        <f t="shared" ca="1" si="11"/>
        <v>20</v>
      </c>
    </row>
    <row r="103" spans="1:8" x14ac:dyDescent="0.25">
      <c r="A103" s="10">
        <v>16740</v>
      </c>
      <c r="B103" s="9">
        <f>'Precipitation and Runoff'!J105</f>
        <v>0</v>
      </c>
      <c r="C103" s="4">
        <f t="shared" si="17"/>
        <v>0</v>
      </c>
      <c r="D103" s="15">
        <f t="shared" ca="1" si="18"/>
        <v>7.2089240560330534</v>
      </c>
      <c r="E103" s="2">
        <f t="shared" ca="1" si="12"/>
        <v>6.2317365439140016E-2</v>
      </c>
      <c r="F103" s="11">
        <f t="shared" ca="1" si="19"/>
        <v>27.980497082173866</v>
      </c>
      <c r="G103" s="4">
        <f t="shared" ca="1" si="13"/>
        <v>643</v>
      </c>
      <c r="H103" s="16">
        <f t="shared" ca="1" si="11"/>
        <v>20</v>
      </c>
    </row>
    <row r="104" spans="1:8" x14ac:dyDescent="0.25">
      <c r="A104" s="10">
        <v>16920</v>
      </c>
      <c r="B104" s="9">
        <f>'Precipitation and Runoff'!J106</f>
        <v>0</v>
      </c>
      <c r="C104" s="4">
        <f t="shared" si="17"/>
        <v>0</v>
      </c>
      <c r="D104" s="15">
        <f t="shared" ca="1" si="18"/>
        <v>7.0842893251547734</v>
      </c>
      <c r="E104" s="2">
        <f t="shared" ca="1" si="12"/>
        <v>6.0877478383979722E-2</v>
      </c>
      <c r="F104" s="11">
        <f t="shared" ca="1" si="19"/>
        <v>27.333987794406895</v>
      </c>
      <c r="G104" s="4">
        <f t="shared" ca="1" si="13"/>
        <v>632</v>
      </c>
      <c r="H104" s="16">
        <f t="shared" ca="1" si="11"/>
        <v>20</v>
      </c>
    </row>
    <row r="105" spans="1:8" x14ac:dyDescent="0.25">
      <c r="A105" s="10">
        <v>17100</v>
      </c>
      <c r="B105" s="9">
        <f>'Precipitation and Runoff'!J107</f>
        <v>0</v>
      </c>
      <c r="C105" s="4">
        <f t="shared" si="17"/>
        <v>0</v>
      </c>
      <c r="D105" s="15">
        <f t="shared" ca="1" si="18"/>
        <v>6.9625343683868142</v>
      </c>
      <c r="E105" s="2">
        <f t="shared" ca="1" si="12"/>
        <v>5.9470860943428586E-2</v>
      </c>
      <c r="F105" s="11">
        <f t="shared" ca="1" si="19"/>
        <v>26.702416563599435</v>
      </c>
      <c r="G105" s="4">
        <f t="shared" ca="1" si="13"/>
        <v>621</v>
      </c>
      <c r="H105" s="16">
        <f t="shared" ca="1" si="11"/>
        <v>20</v>
      </c>
    </row>
    <row r="106" spans="1:8" x14ac:dyDescent="0.25">
      <c r="A106" s="10">
        <v>17280</v>
      </c>
      <c r="B106" s="9">
        <f>'Precipitation and Runoff'!J108</f>
        <v>0</v>
      </c>
      <c r="C106" s="4">
        <f t="shared" si="17"/>
        <v>0</v>
      </c>
      <c r="D106" s="15">
        <f t="shared" ca="1" si="18"/>
        <v>6.8435926464999568</v>
      </c>
      <c r="E106" s="2">
        <f t="shared" ca="1" si="12"/>
        <v>5.8096744399376204E-2</v>
      </c>
      <c r="F106" s="11">
        <f t="shared" ca="1" si="19"/>
        <v>26.085438235319916</v>
      </c>
      <c r="G106" s="4">
        <f t="shared" ca="1" si="13"/>
        <v>611</v>
      </c>
      <c r="H106" s="16">
        <f t="shared" ca="1" si="11"/>
        <v>20</v>
      </c>
    </row>
    <row r="107" spans="1:8" x14ac:dyDescent="0.25">
      <c r="A107" s="10">
        <v>17460</v>
      </c>
      <c r="B107" s="9">
        <f>'Precipitation and Runoff'!J109</f>
        <v>0</v>
      </c>
      <c r="C107" s="4">
        <f t="shared" si="17"/>
        <v>0</v>
      </c>
      <c r="D107" s="15">
        <f t="shared" ca="1" si="18"/>
        <v>6.7273991577012042</v>
      </c>
      <c r="E107" s="2">
        <f t="shared" ca="1" si="12"/>
        <v>5.675437779549089E-2</v>
      </c>
      <c r="F107" s="11">
        <f t="shared" ca="1" si="19"/>
        <v>25.482715630175409</v>
      </c>
      <c r="G107" s="4">
        <f t="shared" ca="1" si="13"/>
        <v>600</v>
      </c>
      <c r="H107" s="16">
        <f t="shared" ca="1" si="11"/>
        <v>20</v>
      </c>
    </row>
    <row r="108" spans="1:8" x14ac:dyDescent="0.25">
      <c r="A108" s="10">
        <v>17640</v>
      </c>
      <c r="B108" s="9">
        <f>'Precipitation and Runoff'!J110</f>
        <v>0</v>
      </c>
      <c r="C108" s="4">
        <f t="shared" si="17"/>
        <v>0</v>
      </c>
      <c r="D108" s="15">
        <f t="shared" ca="1" si="18"/>
        <v>6.6138904021102221</v>
      </c>
      <c r="E108" s="2">
        <f t="shared" ca="1" si="12"/>
        <v>5.544302752682119E-2</v>
      </c>
      <c r="F108" s="11">
        <f t="shared" ca="1" si="19"/>
        <v>24.893919359542714</v>
      </c>
      <c r="G108" s="4">
        <f t="shared" ca="1" si="13"/>
        <v>590</v>
      </c>
      <c r="H108" s="16">
        <f t="shared" ca="1" si="11"/>
        <v>20</v>
      </c>
    </row>
    <row r="109" spans="1:8" x14ac:dyDescent="0.25">
      <c r="A109" s="10">
        <v>17820</v>
      </c>
      <c r="B109" s="9">
        <f>'Precipitation and Runoff'!J111</f>
        <v>0</v>
      </c>
      <c r="C109" s="4">
        <f t="shared" si="17"/>
        <v>0</v>
      </c>
      <c r="D109" s="15">
        <f t="shared" ca="1" si="18"/>
        <v>6.5030043470565797</v>
      </c>
      <c r="E109" s="2">
        <f t="shared" ca="1" si="12"/>
        <v>5.4161976938879849E-2</v>
      </c>
      <c r="F109" s="11">
        <f t="shared" ca="1" si="19"/>
        <v>24.318727645557054</v>
      </c>
      <c r="G109" s="4">
        <f t="shared" ca="1" si="13"/>
        <v>580</v>
      </c>
      <c r="H109" s="16">
        <f t="shared" ca="1" si="11"/>
        <v>20</v>
      </c>
    </row>
    <row r="110" spans="1:8" x14ac:dyDescent="0.25">
      <c r="A110" s="10">
        <v>18000</v>
      </c>
      <c r="B110" s="9">
        <f>'Precipitation and Runoff'!J112</f>
        <v>0</v>
      </c>
      <c r="C110" s="4">
        <f t="shared" si="17"/>
        <v>0</v>
      </c>
      <c r="D110" s="15">
        <f t="shared" ca="1" si="18"/>
        <v>6.3946803931788203</v>
      </c>
      <c r="E110" s="2">
        <f t="shared" ca="1" si="12"/>
        <v>5.2910525935991326E-2</v>
      </c>
      <c r="F110" s="11">
        <f t="shared" ca="1" si="19"/>
        <v>23.756826145260106</v>
      </c>
      <c r="G110" s="4">
        <f t="shared" ca="1" si="13"/>
        <v>571</v>
      </c>
      <c r="H110" s="16">
        <f t="shared" ca="1" si="11"/>
        <v>20</v>
      </c>
    </row>
    <row r="111" spans="1:8" x14ac:dyDescent="0.25">
      <c r="A111" s="10">
        <v>18180</v>
      </c>
      <c r="B111" s="9">
        <f>'Precipitation and Runoff'!J113</f>
        <v>0</v>
      </c>
      <c r="C111" s="4">
        <f t="shared" si="17"/>
        <v>0</v>
      </c>
      <c r="D111" s="15">
        <f t="shared" ca="1" si="18"/>
        <v>6.2888593413068374</v>
      </c>
      <c r="E111" s="2">
        <f t="shared" ca="1" si="12"/>
        <v>5.1687990598688588E-2</v>
      </c>
      <c r="F111" s="11">
        <f t="shared" ca="1" si="19"/>
        <v>23.207907778811176</v>
      </c>
      <c r="G111" s="4">
        <f t="shared" ca="1" si="13"/>
        <v>561</v>
      </c>
      <c r="H111" s="16">
        <f t="shared" ca="1" si="11"/>
        <v>20</v>
      </c>
    </row>
    <row r="112" spans="1:8" x14ac:dyDescent="0.25">
      <c r="A112" s="10">
        <v>18360</v>
      </c>
      <c r="B112" s="9">
        <f>'Precipitation and Runoff'!J114</f>
        <v>0</v>
      </c>
      <c r="C112" s="4">
        <f t="shared" si="17"/>
        <v>0</v>
      </c>
      <c r="D112" s="15">
        <f t="shared" ca="1" si="18"/>
        <v>6.1854833601094601</v>
      </c>
      <c r="E112" s="2">
        <f t="shared" ca="1" si="12"/>
        <v>5.0493702809950414E-2</v>
      </c>
      <c r="F112" s="11">
        <f t="shared" ca="1" si="19"/>
        <v>22.671672561667737</v>
      </c>
      <c r="G112" s="4">
        <f t="shared" ca="1" si="13"/>
        <v>552</v>
      </c>
      <c r="H112" s="16">
        <f t="shared" ca="1" si="11"/>
        <v>20</v>
      </c>
    </row>
    <row r="113" spans="1:8" x14ac:dyDescent="0.25">
      <c r="A113" s="10">
        <v>18540</v>
      </c>
      <c r="B113" s="9">
        <f>'Precipitation and Runoff'!J115</f>
        <v>0</v>
      </c>
      <c r="C113" s="4">
        <f t="shared" si="17"/>
        <v>0</v>
      </c>
      <c r="D113" s="15">
        <f t="shared" ca="1" si="18"/>
        <v>6.0844959544895589</v>
      </c>
      <c r="E113" s="2">
        <f t="shared" ca="1" si="12"/>
        <v>4.9327009890074602E-2</v>
      </c>
      <c r="F113" s="11">
        <f t="shared" ca="1" si="19"/>
        <v>22.147827440643496</v>
      </c>
      <c r="G113" s="4">
        <f t="shared" ca="1" si="13"/>
        <v>543</v>
      </c>
      <c r="H113" s="16">
        <f t="shared" ca="1" si="11"/>
        <v>20</v>
      </c>
    </row>
    <row r="114" spans="1:8" x14ac:dyDescent="0.25">
      <c r="A114" s="10">
        <v>18720</v>
      </c>
      <c r="B114" s="9">
        <f>'Precipitation and Runoff'!J116</f>
        <v>0</v>
      </c>
      <c r="C114" s="4">
        <f t="shared" si="17"/>
        <v>0</v>
      </c>
      <c r="D114" s="15">
        <f t="shared" ca="1" si="18"/>
        <v>5.9858419347094101</v>
      </c>
      <c r="E114" s="2">
        <f t="shared" ca="1" si="12"/>
        <v>4.8187274239987685E-2</v>
      </c>
      <c r="F114" s="11">
        <f t="shared" ca="1" si="19"/>
        <v>21.636086133754471</v>
      </c>
      <c r="G114" s="4">
        <f t="shared" ca="1" si="13"/>
        <v>534</v>
      </c>
      <c r="H114" s="16">
        <f t="shared" ca="1" si="11"/>
        <v>20</v>
      </c>
    </row>
    <row r="115" spans="1:8" x14ac:dyDescent="0.25">
      <c r="A115" s="10">
        <v>18900</v>
      </c>
      <c r="B115" s="9">
        <f>'Precipitation and Runoff'!J117</f>
        <v>0</v>
      </c>
      <c r="C115" s="4">
        <f t="shared" si="17"/>
        <v>0</v>
      </c>
      <c r="D115" s="15">
        <f t="shared" ca="1" si="18"/>
        <v>5.8894673862294349</v>
      </c>
      <c r="E115" s="2">
        <f t="shared" ca="1" si="12"/>
        <v>4.7073872992796348E-2</v>
      </c>
      <c r="F115" s="11">
        <f t="shared" ca="1" si="19"/>
        <v>21.13616897376556</v>
      </c>
      <c r="G115" s="4">
        <f t="shared" ca="1" si="13"/>
        <v>526</v>
      </c>
      <c r="H115" s="16">
        <f t="shared" ca="1" si="11"/>
        <v>20</v>
      </c>
    </row>
    <row r="116" spans="1:8" x14ac:dyDescent="0.25">
      <c r="A116" s="10">
        <v>19080</v>
      </c>
      <c r="B116" s="9">
        <f>'Precipitation and Runoff'!J118</f>
        <v>0</v>
      </c>
      <c r="C116" s="4">
        <f t="shared" si="17"/>
        <v>0</v>
      </c>
      <c r="D116" s="15">
        <f t="shared" ca="1" si="18"/>
        <v>5.7953196402438421</v>
      </c>
      <c r="E116" s="2">
        <f t="shared" ca="1" si="12"/>
        <v>4.5986197673389864E-2</v>
      </c>
      <c r="F116" s="11">
        <f t="shared" ca="1" si="19"/>
        <v>20.64780275535205</v>
      </c>
      <c r="G116" s="4">
        <f t="shared" ca="1" si="13"/>
        <v>517</v>
      </c>
      <c r="H116" s="16">
        <f t="shared" ca="1" si="11"/>
        <v>20</v>
      </c>
    </row>
    <row r="117" spans="1:8" x14ac:dyDescent="0.25">
      <c r="A117" s="10">
        <v>19260</v>
      </c>
      <c r="B117" s="9">
        <f>'Precipitation and Runoff'!J119</f>
        <v>0</v>
      </c>
      <c r="C117" s="4">
        <f t="shared" si="17"/>
        <v>0</v>
      </c>
      <c r="D117" s="15">
        <f t="shared" ca="1" si="18"/>
        <v>5.7033472448970626</v>
      </c>
      <c r="E117" s="2">
        <f t="shared" ca="1" si="12"/>
        <v>4.4923653865907784E-2</v>
      </c>
      <c r="F117" s="11">
        <f t="shared" ca="1" si="19"/>
        <v>20.170720585792594</v>
      </c>
      <c r="G117" s="4">
        <f t="shared" ca="1" si="13"/>
        <v>509</v>
      </c>
      <c r="H117" s="16">
        <f t="shared" ca="1" si="11"/>
        <v>20</v>
      </c>
    </row>
    <row r="118" spans="1:8" x14ac:dyDescent="0.25">
      <c r="A118" s="10">
        <v>19440</v>
      </c>
      <c r="B118" s="9">
        <f>'Precipitation and Runoff'!J120</f>
        <v>0</v>
      </c>
      <c r="C118" s="4">
        <f t="shared" si="17"/>
        <v>0</v>
      </c>
      <c r="D118" s="15">
        <f t="shared" ca="1" si="18"/>
        <v>5.6134999371652468</v>
      </c>
      <c r="E118" s="2">
        <f t="shared" ca="1" si="12"/>
        <v>4.3885660888890898E-2</v>
      </c>
      <c r="F118" s="11">
        <f t="shared" ca="1" si="19"/>
        <v>19.704661739112012</v>
      </c>
      <c r="G118" s="4">
        <f t="shared" ca="1" si="13"/>
        <v>501</v>
      </c>
      <c r="H118" s="16">
        <f t="shared" ca="1" si="11"/>
        <v>20</v>
      </c>
    </row>
    <row r="119" spans="1:8" x14ac:dyDescent="0.25">
      <c r="A119" s="10">
        <v>19620</v>
      </c>
      <c r="B119" s="9">
        <f>'Precipitation and Runoff'!J121</f>
        <v>0</v>
      </c>
      <c r="C119" s="4">
        <f t="shared" si="17"/>
        <v>0</v>
      </c>
      <c r="D119" s="15">
        <f t="shared" ca="1" si="18"/>
        <v>5.5257286153874645</v>
      </c>
      <c r="E119" s="2">
        <f t="shared" ca="1" si="12"/>
        <v>4.2871651477938158E-2</v>
      </c>
      <c r="F119" s="11">
        <f t="shared" ca="1" si="19"/>
        <v>19.249371513594234</v>
      </c>
      <c r="G119" s="4">
        <f t="shared" ca="1" si="13"/>
        <v>493</v>
      </c>
      <c r="H119" s="16">
        <f t="shared" ca="1" si="11"/>
        <v>20</v>
      </c>
    </row>
    <row r="120" spans="1:8" x14ac:dyDescent="0.25">
      <c r="A120" s="10">
        <v>19800</v>
      </c>
      <c r="B120" s="9">
        <f>'Precipitation and Runoff'!J122</f>
        <v>0</v>
      </c>
      <c r="C120" s="4">
        <f t="shared" si="17"/>
        <v>0</v>
      </c>
      <c r="D120" s="15">
        <f t="shared" ca="1" si="18"/>
        <v>5.4399853124315882</v>
      </c>
      <c r="E120" s="2">
        <f t="shared" ca="1" si="12"/>
        <v>4.188107147569603E-2</v>
      </c>
      <c r="F120" s="11">
        <f t="shared" ca="1" si="19"/>
        <v>18.804601092587518</v>
      </c>
      <c r="G120" s="4">
        <f t="shared" ca="1" si="13"/>
        <v>486</v>
      </c>
      <c r="H120" s="16">
        <f t="shared" ca="1" si="11"/>
        <v>20</v>
      </c>
    </row>
    <row r="121" spans="1:8" x14ac:dyDescent="0.25">
      <c r="A121" s="10">
        <v>19980</v>
      </c>
      <c r="B121" s="9">
        <f>'Precipitation and Runoff'!J123</f>
        <v>0</v>
      </c>
      <c r="C121" s="4">
        <f t="shared" si="17"/>
        <v>0</v>
      </c>
      <c r="D121" s="15">
        <f t="shared" ca="1" si="18"/>
        <v>5.3562231694801961</v>
      </c>
      <c r="E121" s="2">
        <f t="shared" ca="1" si="12"/>
        <v>4.0913379529010786E-2</v>
      </c>
      <c r="F121" s="11">
        <f t="shared" ca="1" si="19"/>
        <v>18.370107408525843</v>
      </c>
      <c r="G121" s="4">
        <f t="shared" ca="1" si="13"/>
        <v>478</v>
      </c>
      <c r="H121" s="16">
        <f t="shared" ca="1" si="11"/>
        <v>20</v>
      </c>
    </row>
    <row r="122" spans="1:8" x14ac:dyDescent="0.25">
      <c r="A122" s="10">
        <v>20160</v>
      </c>
      <c r="B122" s="9">
        <f>'Precipitation and Runoff'!J124</f>
        <v>0</v>
      </c>
      <c r="C122" s="4">
        <f t="shared" si="17"/>
        <v>0</v>
      </c>
      <c r="D122" s="15">
        <f t="shared" ca="1" si="18"/>
        <v>5.2743964104221748</v>
      </c>
      <c r="E122" s="2">
        <f t="shared" ca="1" si="12"/>
        <v>3.9968046793078367E-2</v>
      </c>
      <c r="F122" s="11">
        <f t="shared" ca="1" si="19"/>
        <v>17.945653010092187</v>
      </c>
      <c r="G122" s="4">
        <f t="shared" ca="1" si="13"/>
        <v>471</v>
      </c>
      <c r="H122" s="16">
        <f t="shared" ca="1" si="11"/>
        <v>20</v>
      </c>
    </row>
    <row r="123" spans="1:8" x14ac:dyDescent="0.25">
      <c r="A123" s="10">
        <v>20340</v>
      </c>
      <c r="B123" s="9">
        <f>'Precipitation and Runoff'!J125</f>
        <v>0</v>
      </c>
      <c r="C123" s="4">
        <f t="shared" si="17"/>
        <v>0</v>
      </c>
      <c r="D123" s="15">
        <f t="shared" ca="1" si="18"/>
        <v>5.1944603168360182</v>
      </c>
      <c r="E123" s="2">
        <f t="shared" ca="1" si="12"/>
        <v>3.9044556642430103E-2</v>
      </c>
      <c r="F123" s="11">
        <f t="shared" ca="1" si="19"/>
        <v>17.531005932451116</v>
      </c>
      <c r="G123" s="4">
        <f t="shared" ca="1" si="13"/>
        <v>464</v>
      </c>
      <c r="H123" s="16">
        <f t="shared" ca="1" si="11"/>
        <v>20</v>
      </c>
    </row>
    <row r="124" spans="1:8" x14ac:dyDescent="0.25">
      <c r="A124" s="10">
        <v>20520</v>
      </c>
      <c r="B124" s="9">
        <f>'Precipitation and Runoff'!J126</f>
        <v>0</v>
      </c>
      <c r="C124" s="4">
        <f t="shared" si="17"/>
        <v>0</v>
      </c>
      <c r="D124" s="15">
        <f t="shared" ca="1" si="18"/>
        <v>5.1163712035511582</v>
      </c>
      <c r="E124" s="2">
        <f t="shared" ca="1" si="12"/>
        <v>3.8142404388596257E-2</v>
      </c>
      <c r="F124" s="11">
        <f t="shared" ca="1" si="19"/>
        <v>17.125939570479719</v>
      </c>
      <c r="G124" s="4">
        <f t="shared" ca="1" si="13"/>
        <v>457</v>
      </c>
      <c r="H124" s="16">
        <f t="shared" ca="1" si="11"/>
        <v>20</v>
      </c>
    </row>
    <row r="125" spans="1:8" x14ac:dyDescent="0.25">
      <c r="A125" s="10">
        <v>20700</v>
      </c>
      <c r="B125" s="9">
        <f>'Precipitation and Runoff'!J127</f>
        <v>0</v>
      </c>
      <c r="C125" s="4">
        <f t="shared" si="17"/>
        <v>0</v>
      </c>
      <c r="D125" s="15">
        <f t="shared" ca="1" si="18"/>
        <v>5.040086394773966</v>
      </c>
      <c r="E125" s="2">
        <f t="shared" ca="1" si="12"/>
        <v>3.7261097004293163E-2</v>
      </c>
      <c r="F125" s="11">
        <f t="shared" ca="1" si="19"/>
        <v>16.730232554927632</v>
      </c>
      <c r="G125" s="4">
        <f t="shared" ca="1" si="13"/>
        <v>450</v>
      </c>
      <c r="H125" s="16">
        <f t="shared" ca="1" si="11"/>
        <v>20</v>
      </c>
    </row>
    <row r="126" spans="1:8" x14ac:dyDescent="0.25">
      <c r="A126" s="10">
        <v>20880</v>
      </c>
      <c r="B126" s="9">
        <f>'Precipitation and Runoff'!J128</f>
        <v>0</v>
      </c>
      <c r="C126" s="4">
        <f t="shared" si="17"/>
        <v>0</v>
      </c>
      <c r="D126" s="15">
        <f t="shared" ca="1" si="18"/>
        <v>4.96556420076538</v>
      </c>
      <c r="E126" s="2">
        <f t="shared" ca="1" si="12"/>
        <v>3.6400152853983236E-2</v>
      </c>
      <c r="F126" s="11">
        <f t="shared" ca="1" si="19"/>
        <v>16.343668631438472</v>
      </c>
      <c r="G126" s="4">
        <f t="shared" ca="1" si="13"/>
        <v>444</v>
      </c>
      <c r="H126" s="16">
        <f t="shared" ca="1" si="11"/>
        <v>20</v>
      </c>
    </row>
    <row r="127" spans="1:8" x14ac:dyDescent="0.25">
      <c r="A127" s="10">
        <v>21060</v>
      </c>
      <c r="B127" s="9">
        <f>'Precipitation and Runoff'!J129</f>
        <v>0</v>
      </c>
      <c r="C127" s="4">
        <f t="shared" si="17"/>
        <v>0</v>
      </c>
      <c r="D127" s="15">
        <f t="shared" ca="1" si="18"/>
        <v>4.8927638950574135</v>
      </c>
      <c r="E127" s="2">
        <f t="shared" ca="1" si="12"/>
        <v>3.5559101430660586E-2</v>
      </c>
      <c r="F127" s="11">
        <f t="shared" ca="1" si="19"/>
        <v>15.966036542366604</v>
      </c>
      <c r="G127" s="4">
        <f t="shared" ca="1" si="13"/>
        <v>437</v>
      </c>
      <c r="H127" s="16">
        <f t="shared" ca="1" si="11"/>
        <v>20</v>
      </c>
    </row>
    <row r="128" spans="1:8" x14ac:dyDescent="0.25">
      <c r="A128" s="10">
        <v>21240</v>
      </c>
      <c r="B128" s="9">
        <f>'Precipitation and Runoff'!J130</f>
        <v>0</v>
      </c>
      <c r="C128" s="4">
        <f t="shared" si="17"/>
        <v>0</v>
      </c>
      <c r="D128" s="15">
        <f t="shared" ca="1" si="18"/>
        <v>4.8216456921960926</v>
      </c>
      <c r="E128" s="2">
        <f t="shared" ca="1" si="12"/>
        <v>3.4737483098718373E-2</v>
      </c>
      <c r="F128" s="11">
        <f t="shared" ca="1" si="19"/>
        <v>15.597129911324549</v>
      </c>
      <c r="G128" s="4">
        <f t="shared" ca="1" si="13"/>
        <v>431</v>
      </c>
      <c r="H128" s="16">
        <f t="shared" ca="1" si="11"/>
        <v>20</v>
      </c>
    </row>
    <row r="129" spans="1:8" x14ac:dyDescent="0.25">
      <c r="A129" s="10">
        <v>21420</v>
      </c>
      <c r="B129" s="9">
        <f>'Precipitation and Runoff'!J131</f>
        <v>0</v>
      </c>
      <c r="C129" s="4">
        <f t="shared" si="17"/>
        <v>0</v>
      </c>
      <c r="D129" s="15">
        <f t="shared" ca="1" si="18"/>
        <v>4.7521707259986563</v>
      </c>
      <c r="E129" s="2">
        <f t="shared" ca="1" si="12"/>
        <v>3.3934848842757374E-2</v>
      </c>
      <c r="F129" s="11">
        <f t="shared" ca="1" si="19"/>
        <v>15.236747130398062</v>
      </c>
      <c r="G129" s="4">
        <f t="shared" ca="1" si="13"/>
        <v>425</v>
      </c>
      <c r="H129" s="16">
        <f t="shared" ca="1" si="11"/>
        <v>20</v>
      </c>
    </row>
    <row r="130" spans="1:8" x14ac:dyDescent="0.25">
      <c r="A130" s="10">
        <v>21600</v>
      </c>
      <c r="B130" s="9">
        <f>'Precipitation and Runoff'!J132</f>
        <v>0</v>
      </c>
      <c r="C130" s="4">
        <f t="shared" si="17"/>
        <v>0</v>
      </c>
      <c r="D130" s="15">
        <f t="shared" ca="1" si="18"/>
        <v>4.6843010283131417</v>
      </c>
      <c r="E130" s="2">
        <f t="shared" ca="1" si="12"/>
        <v>3.3150760022198571E-2</v>
      </c>
      <c r="F130" s="11">
        <f t="shared" ca="1" si="19"/>
        <v>14.884691249967158</v>
      </c>
      <c r="G130" s="4">
        <f t="shared" ca="1" si="13"/>
        <v>419</v>
      </c>
      <c r="H130" s="16">
        <f t="shared" ca="1" si="11"/>
        <v>20</v>
      </c>
    </row>
    <row r="131" spans="1:8" x14ac:dyDescent="0.25">
      <c r="A131" s="10">
        <v>21780</v>
      </c>
      <c r="B131" s="9">
        <f>'Precipitation and Runoff'!J133</f>
        <v>0</v>
      </c>
      <c r="C131" s="4">
        <f t="shared" si="17"/>
        <v>0</v>
      </c>
      <c r="D131" s="15">
        <f t="shared" ca="1" si="18"/>
        <v>4.6179995082687446</v>
      </c>
      <c r="E131" s="2">
        <f t="shared" ca="1" si="12"/>
        <v>3.238478813156552E-2</v>
      </c>
      <c r="F131" s="11">
        <f t="shared" ca="1" si="19"/>
        <v>14.540769871072918</v>
      </c>
      <c r="G131" s="4">
        <f t="shared" ca="1" si="13"/>
        <v>413</v>
      </c>
      <c r="H131" s="16">
        <f t="shared" ca="1" si="11"/>
        <v>20</v>
      </c>
    </row>
    <row r="132" spans="1:8" x14ac:dyDescent="0.25">
      <c r="A132" s="10">
        <v>21960</v>
      </c>
      <c r="B132" s="9">
        <f>'Precipitation and Runoff'!J134</f>
        <v>0</v>
      </c>
      <c r="C132" s="4">
        <f t="shared" si="17"/>
        <v>0</v>
      </c>
      <c r="D132" s="15">
        <f t="shared" ca="1" si="18"/>
        <v>4.553229932005614</v>
      </c>
      <c r="E132" s="2">
        <f t="shared" ca="1" si="12"/>
        <v>3.1636514566305618E-2</v>
      </c>
      <c r="F132" s="11">
        <f t="shared" ca="1" si="19"/>
        <v>14.204795040271222</v>
      </c>
      <c r="G132" s="4">
        <f t="shared" ca="1" si="13"/>
        <v>407</v>
      </c>
      <c r="H132" s="16">
        <f t="shared" ca="1" si="11"/>
        <v>20</v>
      </c>
    </row>
    <row r="133" spans="1:8" x14ac:dyDescent="0.25">
      <c r="A133" s="10">
        <v>22140</v>
      </c>
      <c r="B133" s="9">
        <f>'Precipitation and Runoff'!J135</f>
        <v>0</v>
      </c>
      <c r="C133" s="4">
        <f t="shared" si="17"/>
        <v>0</v>
      </c>
      <c r="D133" s="15">
        <f t="shared" ca="1" si="18"/>
        <v>4.4899569028730024</v>
      </c>
      <c r="E133" s="2">
        <f t="shared" ca="1" si="12"/>
        <v>3.090553039402219E-2</v>
      </c>
      <c r="F133" s="11">
        <f t="shared" ca="1" si="19"/>
        <v>13.876583146915964</v>
      </c>
      <c r="G133" s="4">
        <f t="shared" ca="1" si="13"/>
        <v>401</v>
      </c>
      <c r="H133" s="16">
        <f t="shared" ca="1" si="11"/>
        <v>20</v>
      </c>
    </row>
    <row r="134" spans="1:8" x14ac:dyDescent="0.25">
      <c r="A134" s="10">
        <v>22320</v>
      </c>
      <c r="B134" s="9">
        <f>'Precipitation and Runoff'!J136</f>
        <v>0</v>
      </c>
      <c r="C134" s="4">
        <f t="shared" si="17"/>
        <v>0</v>
      </c>
      <c r="D134" s="15">
        <f t="shared" ca="1" si="18"/>
        <v>4.428145842084958</v>
      </c>
      <c r="E134" s="2">
        <f t="shared" ca="1" si="12"/>
        <v>3.0191436130992483E-2</v>
      </c>
      <c r="F134" s="11">
        <f t="shared" ca="1" si="19"/>
        <v>13.555954822815625</v>
      </c>
      <c r="G134" s="4">
        <f t="shared" ca="1" si="13"/>
        <v>396</v>
      </c>
      <c r="H134" s="16">
        <f t="shared" ca="1" si="11"/>
        <v>20</v>
      </c>
    </row>
    <row r="135" spans="1:8" x14ac:dyDescent="0.25">
      <c r="A135" s="10">
        <v>22500</v>
      </c>
      <c r="B135" s="9">
        <f>'Precipitation and Runoff'!J137</f>
        <v>0</v>
      </c>
      <c r="C135" s="4">
        <f t="shared" si="17"/>
        <v>0</v>
      </c>
      <c r="D135" s="15">
        <f t="shared" ca="1" si="18"/>
        <v>4.367762969822973</v>
      </c>
      <c r="E135" s="2">
        <f t="shared" ca="1" si="12"/>
        <v>2.9493841523849304E-2</v>
      </c>
      <c r="F135" s="11">
        <f t="shared" ca="1" si="19"/>
        <v>13.242734844208337</v>
      </c>
      <c r="G135" s="4">
        <f t="shared" ca="1" si="13"/>
        <v>390</v>
      </c>
      <c r="H135" s="16">
        <f t="shared" ca="1" si="11"/>
        <v>20</v>
      </c>
    </row>
    <row r="136" spans="1:8" x14ac:dyDescent="0.25">
      <c r="A136" s="10">
        <v>22680</v>
      </c>
      <c r="B136" s="9">
        <f>'Precipitation and Runoff'!J138</f>
        <v>0</v>
      </c>
      <c r="C136" s="4">
        <f t="shared" si="17"/>
        <v>0</v>
      </c>
      <c r="D136" s="15">
        <f t="shared" ca="1" si="18"/>
        <v>4.3087752867752744</v>
      </c>
      <c r="E136" s="2">
        <f t="shared" ca="1" si="12"/>
        <v>2.88123653363071E-2</v>
      </c>
      <c r="F136" s="11">
        <f t="shared" ca="1" si="19"/>
        <v>12.936752036001888</v>
      </c>
      <c r="G136" s="4">
        <f t="shared" ca="1" si="13"/>
        <v>385</v>
      </c>
      <c r="H136" s="16">
        <f t="shared" ca="1" si="11"/>
        <v>20</v>
      </c>
    </row>
    <row r="137" spans="1:8" x14ac:dyDescent="0.25">
      <c r="A137" s="10">
        <v>22860</v>
      </c>
      <c r="B137" s="9">
        <f>'Precipitation and Runoff'!J139</f>
        <v>0</v>
      </c>
      <c r="C137" s="4">
        <f t="shared" si="17"/>
        <v>0</v>
      </c>
      <c r="D137" s="15">
        <f t="shared" ca="1" si="18"/>
        <v>4.2511505561026599</v>
      </c>
      <c r="E137" s="2">
        <f t="shared" ca="1" si="12"/>
        <v>2.8146635140815855E-2</v>
      </c>
      <c r="F137" s="11">
        <f t="shared" ca="1" si="19"/>
        <v>12.637839178226319</v>
      </c>
      <c r="G137" s="4">
        <f t="shared" ca="1" si="13"/>
        <v>380</v>
      </c>
      <c r="H137" s="16">
        <f t="shared" ca="1" si="11"/>
        <v>20</v>
      </c>
    </row>
    <row r="138" spans="1:8" x14ac:dyDescent="0.25">
      <c r="A138" s="10">
        <v>23040</v>
      </c>
      <c r="B138" s="9">
        <f>'Precipitation and Runoff'!J140</f>
        <v>0</v>
      </c>
      <c r="C138" s="4">
        <f t="shared" si="17"/>
        <v>0</v>
      </c>
      <c r="D138" s="15">
        <f t="shared" ca="1" si="18"/>
        <v>4.194857285821028</v>
      </c>
      <c r="E138" s="2">
        <f t="shared" ca="1" si="12"/>
        <v>2.7496287115029029E-2</v>
      </c>
      <c r="F138" s="11">
        <f t="shared" ca="1" si="19"/>
        <v>12.345832914648033</v>
      </c>
      <c r="G138" s="4">
        <f t="shared" ca="1" si="13"/>
        <v>375</v>
      </c>
      <c r="H138" s="16">
        <f t="shared" ref="H138:H201" ca="1" si="20">ROUND(TREND(OFFSET(y,MATCH($D138,SF),0,-2),OFFSET(SF,MATCH($D138,SF),0,-2),$D138),1)</f>
        <v>20</v>
      </c>
    </row>
    <row r="139" spans="1:8" x14ac:dyDescent="0.25">
      <c r="A139" s="10">
        <v>23220</v>
      </c>
      <c r="B139" s="9">
        <f>'Precipitation and Runoff'!J141</f>
        <v>0</v>
      </c>
      <c r="C139" s="4">
        <f t="shared" si="17"/>
        <v>0</v>
      </c>
      <c r="D139" s="15">
        <f t="shared" ca="1" si="18"/>
        <v>4.1398647115909704</v>
      </c>
      <c r="E139" s="2">
        <f t="shared" ref="E139:E202" ca="1" si="21">TREND(OFFSET(Q,MATCH($D139,SF),0,-2),OFFSET(SF,MATCH($D139,SF),0,-2),$D139)</f>
        <v>2.6860965842974191E-2</v>
      </c>
      <c r="F139" s="11">
        <f t="shared" ca="1" si="19"/>
        <v>12.060573663495411</v>
      </c>
      <c r="G139" s="4">
        <f t="shared" ca="1" si="13"/>
        <v>370</v>
      </c>
      <c r="H139" s="16">
        <f t="shared" ca="1" si="20"/>
        <v>20</v>
      </c>
    </row>
    <row r="140" spans="1:8" x14ac:dyDescent="0.25">
      <c r="A140" s="10">
        <v>23400</v>
      </c>
      <c r="B140" s="9">
        <f>'Precipitation and Runoff'!J142</f>
        <v>0</v>
      </c>
      <c r="C140" s="4">
        <f t="shared" si="17"/>
        <v>0</v>
      </c>
      <c r="D140" s="15">
        <f t="shared" ca="1" si="18"/>
        <v>4.0861427799050221</v>
      </c>
      <c r="E140" s="2">
        <f t="shared" ca="1" si="21"/>
        <v>2.6240324120817733E-2</v>
      </c>
      <c r="F140" s="11">
        <f t="shared" ca="1" si="19"/>
        <v>11.781905530247162</v>
      </c>
      <c r="G140" s="4">
        <f t="shared" ca="1" si="13"/>
        <v>365</v>
      </c>
      <c r="H140" s="16">
        <f t="shared" ca="1" si="20"/>
        <v>20</v>
      </c>
    </row>
    <row r="141" spans="1:8" x14ac:dyDescent="0.25">
      <c r="A141" s="10">
        <v>23580</v>
      </c>
      <c r="B141" s="9">
        <f>'Precipitation and Runoff'!J143</f>
        <v>0</v>
      </c>
      <c r="C141" s="4">
        <f t="shared" si="17"/>
        <v>0</v>
      </c>
      <c r="D141" s="15">
        <f t="shared" ca="1" si="18"/>
        <v>4.0336621316633865</v>
      </c>
      <c r="E141" s="2">
        <f t="shared" ca="1" si="21"/>
        <v>2.5634022767117612E-2</v>
      </c>
      <c r="F141" s="11">
        <f t="shared" ca="1" si="19"/>
        <v>11.509676222435807</v>
      </c>
      <c r="G141" s="4">
        <f t="shared" ca="1" si="13"/>
        <v>361</v>
      </c>
      <c r="H141" s="16">
        <f t="shared" ca="1" si="20"/>
        <v>20</v>
      </c>
    </row>
    <row r="142" spans="1:8" x14ac:dyDescent="0.25">
      <c r="A142" s="10">
        <v>23760</v>
      </c>
      <c r="B142" s="9">
        <f>'Precipitation and Runoff'!J144</f>
        <v>0</v>
      </c>
      <c r="C142" s="4">
        <f t="shared" si="17"/>
        <v>0</v>
      </c>
      <c r="D142" s="15">
        <f t="shared" ca="1" si="18"/>
        <v>3.9823940861291511</v>
      </c>
      <c r="E142" s="2">
        <f t="shared" ca="1" si="21"/>
        <v>2.5041730437460254E-2</v>
      </c>
      <c r="F142" s="11">
        <f t="shared" ca="1" si="19"/>
        <v>11.243736966419654</v>
      </c>
      <c r="G142" s="4">
        <f t="shared" ca="1" si="13"/>
        <v>356</v>
      </c>
      <c r="H142" s="16">
        <f t="shared" ca="1" si="20"/>
        <v>20</v>
      </c>
    </row>
    <row r="143" spans="1:8" x14ac:dyDescent="0.25">
      <c r="A143" s="10">
        <v>23940</v>
      </c>
      <c r="B143" s="9">
        <f>'Precipitation and Runoff'!J145</f>
        <v>0</v>
      </c>
      <c r="C143" s="4">
        <f t="shared" si="17"/>
        <v>0</v>
      </c>
      <c r="D143" s="15">
        <f t="shared" ca="1" si="18"/>
        <v>3.9323106252542308</v>
      </c>
      <c r="E143" s="2">
        <f t="shared" ca="1" si="21"/>
        <v>2.4463123443380475E-2</v>
      </c>
      <c r="F143" s="11">
        <f t="shared" ca="1" si="19"/>
        <v>10.983942426077833</v>
      </c>
      <c r="G143" s="4">
        <f t="shared" ref="G143:G206" ca="1" si="22">ROUND(TREND(OFFSET(S,MATCH($D143,SF),0,-2),OFFSET(SF,MATCH($D143,SF),0,-2),$D143),0)</f>
        <v>352</v>
      </c>
      <c r="H143" s="16">
        <f t="shared" ca="1" si="20"/>
        <v>20</v>
      </c>
    </row>
    <row r="144" spans="1:8" x14ac:dyDescent="0.25">
      <c r="A144" s="10">
        <v>24120</v>
      </c>
      <c r="B144" s="9">
        <f>'Precipitation and Runoff'!J146</f>
        <v>0</v>
      </c>
      <c r="C144" s="4">
        <f t="shared" si="17"/>
        <v>0</v>
      </c>
      <c r="D144" s="15">
        <f t="shared" ca="1" si="18"/>
        <v>3.8833843783674697</v>
      </c>
      <c r="E144" s="2">
        <f t="shared" ca="1" si="21"/>
        <v>2.3897885575465273E-2</v>
      </c>
      <c r="F144" s="11">
        <f t="shared" ca="1" si="19"/>
        <v>10.730150623383908</v>
      </c>
      <c r="G144" s="4">
        <f t="shared" ca="1" si="22"/>
        <v>347</v>
      </c>
      <c r="H144" s="16">
        <f t="shared" ca="1" si="20"/>
        <v>20</v>
      </c>
    </row>
    <row r="145" spans="1:8" x14ac:dyDescent="0.25">
      <c r="A145" s="10">
        <v>24300</v>
      </c>
      <c r="B145" s="9">
        <f>'Precipitation and Runoff'!J147</f>
        <v>0</v>
      </c>
      <c r="C145" s="4">
        <f t="shared" si="17"/>
        <v>0</v>
      </c>
      <c r="D145" s="15">
        <f t="shared" ca="1" si="18"/>
        <v>3.8355886072165393</v>
      </c>
      <c r="E145" s="2">
        <f t="shared" ca="1" si="21"/>
        <v>2.33457079305451E-2</v>
      </c>
      <c r="F145" s="11">
        <f t="shared" ca="1" si="19"/>
        <v>10.482222860814749</v>
      </c>
      <c r="G145" s="4">
        <f t="shared" ca="1" si="22"/>
        <v>343</v>
      </c>
      <c r="H145" s="16">
        <f t="shared" ca="1" si="20"/>
        <v>20</v>
      </c>
    </row>
    <row r="146" spans="1:8" x14ac:dyDescent="0.25">
      <c r="A146" s="10">
        <v>24480</v>
      </c>
      <c r="B146" s="9">
        <f>'Precipitation and Runoff'!J148</f>
        <v>0</v>
      </c>
      <c r="C146" s="4">
        <f t="shared" si="17"/>
        <v>0</v>
      </c>
      <c r="D146" s="15">
        <f t="shared" ca="1" si="18"/>
        <v>3.7888971913554492</v>
      </c>
      <c r="E146" s="2">
        <f t="shared" ca="1" si="21"/>
        <v>2.2806288742877837E-2</v>
      </c>
      <c r="F146" s="11">
        <f t="shared" ca="1" si="19"/>
        <v>10.240023645552149</v>
      </c>
      <c r="G146" s="4">
        <f t="shared" ca="1" si="22"/>
        <v>339</v>
      </c>
      <c r="H146" s="16">
        <f t="shared" ca="1" si="20"/>
        <v>20</v>
      </c>
    </row>
    <row r="147" spans="1:8" x14ac:dyDescent="0.25">
      <c r="A147" s="10">
        <v>24660</v>
      </c>
      <c r="B147" s="9">
        <f>'Precipitation and Runoff'!J149</f>
        <v>0</v>
      </c>
      <c r="C147" s="4">
        <f t="shared" si="17"/>
        <v>0</v>
      </c>
      <c r="D147" s="15">
        <f t="shared" ca="1" si="18"/>
        <v>3.7432846138696934</v>
      </c>
      <c r="E147" s="2">
        <f t="shared" ca="1" si="21"/>
        <v>2.2279333219233498E-2</v>
      </c>
      <c r="F147" s="11">
        <f t="shared" ca="1" si="19"/>
        <v>10.003420615435841</v>
      </c>
      <c r="G147" s="4">
        <f t="shared" ca="1" si="22"/>
        <v>335</v>
      </c>
      <c r="H147" s="16">
        <f t="shared" ca="1" si="20"/>
        <v>20</v>
      </c>
    </row>
    <row r="148" spans="1:8" x14ac:dyDescent="0.25">
      <c r="A148" s="10">
        <v>24840</v>
      </c>
      <c r="B148" s="9">
        <f>'Precipitation and Runoff'!J150</f>
        <v>0</v>
      </c>
      <c r="C148" s="4">
        <f t="shared" si="17"/>
        <v>0</v>
      </c>
      <c r="D148" s="15">
        <f t="shared" ca="1" si="18"/>
        <v>3.6987259474312264</v>
      </c>
      <c r="E148" s="2">
        <f t="shared" ca="1" si="21"/>
        <v>2.1764553377789354E-2</v>
      </c>
      <c r="F148" s="11">
        <f t="shared" ca="1" si="19"/>
        <v>9.7722844666274202</v>
      </c>
      <c r="G148" s="4">
        <f t="shared" ca="1" si="22"/>
        <v>331</v>
      </c>
      <c r="H148" s="16">
        <f t="shared" ca="1" si="20"/>
        <v>20</v>
      </c>
    </row>
    <row r="149" spans="1:8" x14ac:dyDescent="0.25">
      <c r="A149" s="10">
        <v>25020</v>
      </c>
      <c r="B149" s="9">
        <f>'Precipitation and Runoff'!J151</f>
        <v>0</v>
      </c>
      <c r="C149" s="4">
        <f t="shared" si="17"/>
        <v>0</v>
      </c>
      <c r="D149" s="15">
        <f t="shared" ca="1" si="18"/>
        <v>3.6551968406756479</v>
      </c>
      <c r="E149" s="2">
        <f t="shared" ca="1" si="21"/>
        <v>2.1261667890747557E-2</v>
      </c>
      <c r="F149" s="11">
        <f t="shared" ca="1" si="19"/>
        <v>9.5464888829456527</v>
      </c>
      <c r="G149" s="4">
        <f t="shared" ca="1" si="22"/>
        <v>327</v>
      </c>
      <c r="H149" s="16">
        <f t="shared" ca="1" si="20"/>
        <v>20</v>
      </c>
    </row>
    <row r="150" spans="1:8" x14ac:dyDescent="0.25">
      <c r="A150" s="10">
        <v>25200</v>
      </c>
      <c r="B150" s="9">
        <f>'Precipitation and Runoff'!J152</f>
        <v>0</v>
      </c>
      <c r="C150" s="4">
        <f t="shared" si="17"/>
        <v>0</v>
      </c>
      <c r="D150" s="15">
        <f t="shared" ca="1" si="18"/>
        <v>3.6126735048941527</v>
      </c>
      <c r="E150" s="2">
        <f t="shared" ca="1" si="21"/>
        <v>2.0770401930589093E-2</v>
      </c>
      <c r="F150" s="11">
        <f t="shared" ca="1" si="19"/>
        <v>9.3259104668345021</v>
      </c>
      <c r="G150" s="4">
        <f t="shared" ca="1" si="22"/>
        <v>323</v>
      </c>
      <c r="H150" s="16">
        <f t="shared" ca="1" si="20"/>
        <v>20</v>
      </c>
    </row>
    <row r="151" spans="1:8" x14ac:dyDescent="0.25">
      <c r="A151" s="10">
        <v>25380</v>
      </c>
      <c r="B151" s="9">
        <f>'Precipitation and Runoff'!J153</f>
        <v>0</v>
      </c>
      <c r="C151" s="4">
        <f t="shared" si="17"/>
        <v>0</v>
      </c>
      <c r="D151" s="15">
        <f t="shared" ca="1" si="18"/>
        <v>3.5711327010329748</v>
      </c>
      <c r="E151" s="2">
        <f t="shared" ca="1" si="21"/>
        <v>2.0290487019880316E-2</v>
      </c>
      <c r="F151" s="11">
        <f t="shared" ca="1" si="19"/>
        <v>9.110428671926261</v>
      </c>
      <c r="G151" s="4">
        <f t="shared" ca="1" si="22"/>
        <v>320</v>
      </c>
      <c r="H151" s="16">
        <f t="shared" ca="1" si="20"/>
        <v>20</v>
      </c>
    </row>
    <row r="152" spans="1:8" x14ac:dyDescent="0.25">
      <c r="A152" s="10">
        <v>25560</v>
      </c>
      <c r="B152" s="9">
        <f>'Precipitation and Runoff'!J154</f>
        <v>0</v>
      </c>
      <c r="C152" s="4">
        <f t="shared" si="17"/>
        <v>0</v>
      </c>
      <c r="D152" s="15">
        <f t="shared" ca="1" si="18"/>
        <v>3.5305517269932141</v>
      </c>
      <c r="E152" s="2">
        <f t="shared" ca="1" si="21"/>
        <v>1.9821660884549605E-2</v>
      </c>
      <c r="F152" s="11">
        <f t="shared" ca="1" si="19"/>
        <v>8.8999257371627731</v>
      </c>
      <c r="G152" s="4">
        <f t="shared" ca="1" si="22"/>
        <v>316</v>
      </c>
      <c r="H152" s="16">
        <f t="shared" ca="1" si="20"/>
        <v>20</v>
      </c>
    </row>
    <row r="153" spans="1:8" x14ac:dyDescent="0.25">
      <c r="A153" s="10">
        <v>25740</v>
      </c>
      <c r="B153" s="9">
        <f>'Precipitation and Runoff'!J155</f>
        <v>0</v>
      </c>
      <c r="C153" s="4">
        <f t="shared" si="17"/>
        <v>0</v>
      </c>
      <c r="D153" s="15">
        <f t="shared" ca="1" si="18"/>
        <v>3.4909084052241148</v>
      </c>
      <c r="E153" s="2">
        <f t="shared" ca="1" si="21"/>
        <v>1.9363667310554347E-2</v>
      </c>
      <c r="F153" s="11">
        <f t="shared" ca="1" si="19"/>
        <v>8.6942866224389022</v>
      </c>
      <c r="G153" s="4">
        <f t="shared" ca="1" si="22"/>
        <v>312</v>
      </c>
      <c r="H153" s="16">
        <f t="shared" ca="1" si="20"/>
        <v>20</v>
      </c>
    </row>
    <row r="154" spans="1:8" x14ac:dyDescent="0.25">
      <c r="A154" s="10">
        <v>25920</v>
      </c>
      <c r="B154" s="9">
        <f>'Precipitation and Runoff'!J156</f>
        <v>0</v>
      </c>
      <c r="C154" s="4">
        <f t="shared" si="17"/>
        <v>0</v>
      </c>
      <c r="D154" s="15">
        <f t="shared" ca="1" si="18"/>
        <v>3.4521810706030061</v>
      </c>
      <c r="E154" s="2">
        <f t="shared" ca="1" si="21"/>
        <v>1.8916256003859634E-2</v>
      </c>
      <c r="F154" s="11">
        <f t="shared" ca="1" si="19"/>
        <v>8.4933989457329755</v>
      </c>
      <c r="G154" s="4">
        <f t="shared" ca="1" si="22"/>
        <v>309</v>
      </c>
      <c r="H154" s="16">
        <f t="shared" ca="1" si="20"/>
        <v>20</v>
      </c>
    </row>
    <row r="155" spans="1:8" x14ac:dyDescent="0.25">
      <c r="A155" s="10">
        <v>26100</v>
      </c>
      <c r="B155" s="9">
        <f>'Precipitation and Runoff'!J157</f>
        <v>0</v>
      </c>
      <c r="C155" s="4">
        <f t="shared" si="17"/>
        <v>0</v>
      </c>
      <c r="D155" s="15">
        <f t="shared" ca="1" si="18"/>
        <v>3.4143485585952869</v>
      </c>
      <c r="E155" s="2">
        <f t="shared" ca="1" si="21"/>
        <v>1.8479182453652251E-2</v>
      </c>
      <c r="F155" s="11">
        <f t="shared" ca="1" si="19"/>
        <v>8.297152921689861</v>
      </c>
      <c r="G155" s="4">
        <f t="shared" ca="1" si="22"/>
        <v>306</v>
      </c>
      <c r="H155" s="16">
        <f t="shared" ca="1" si="20"/>
        <v>20</v>
      </c>
    </row>
    <row r="156" spans="1:8" x14ac:dyDescent="0.25">
      <c r="A156" s="10">
        <v>26280</v>
      </c>
      <c r="B156" s="9">
        <f>'Precipitation and Runoff'!J158</f>
        <v>0</v>
      </c>
      <c r="C156" s="4">
        <f t="shared" si="17"/>
        <v>0</v>
      </c>
      <c r="D156" s="15">
        <f t="shared" ca="1" si="18"/>
        <v>3.3773901936879822</v>
      </c>
      <c r="E156" s="2">
        <f t="shared" ca="1" si="21"/>
        <v>1.8052207798715261E-2</v>
      </c>
      <c r="F156" s="11">
        <f t="shared" ca="1" si="19"/>
        <v>8.1054413016231521</v>
      </c>
      <c r="G156" s="4">
        <f t="shared" ca="1" si="22"/>
        <v>302</v>
      </c>
      <c r="H156" s="16">
        <f t="shared" ca="1" si="20"/>
        <v>20</v>
      </c>
    </row>
    <row r="157" spans="1:8" x14ac:dyDescent="0.25">
      <c r="A157" s="10">
        <v>26460</v>
      </c>
      <c r="B157" s="9">
        <f>'Precipitation and Runoff'!J159</f>
        <v>0</v>
      </c>
      <c r="C157" s="4">
        <f t="shared" si="17"/>
        <v>0</v>
      </c>
      <c r="D157" s="15">
        <f t="shared" ca="1" si="18"/>
        <v>3.3412857780905516</v>
      </c>
      <c r="E157" s="2">
        <f t="shared" ca="1" si="21"/>
        <v>1.7635098696890041E-2</v>
      </c>
      <c r="F157" s="11">
        <f t="shared" ca="1" si="19"/>
        <v>7.9181593149036278</v>
      </c>
      <c r="G157" s="4">
        <f t="shared" ca="1" si="22"/>
        <v>299</v>
      </c>
      <c r="H157" s="16">
        <f t="shared" ca="1" si="20"/>
        <v>20</v>
      </c>
    </row>
    <row r="158" spans="1:8" x14ac:dyDescent="0.25">
      <c r="A158" s="10">
        <v>26640</v>
      </c>
      <c r="B158" s="9">
        <f>'Precipitation and Runoff'!J160</f>
        <v>0</v>
      </c>
      <c r="C158" s="4">
        <f t="shared" si="17"/>
        <v>0</v>
      </c>
      <c r="D158" s="15">
        <f t="shared" ca="1" si="18"/>
        <v>3.3060155806967715</v>
      </c>
      <c r="E158" s="2">
        <f t="shared" ca="1" si="21"/>
        <v>1.7227627197554517E-2</v>
      </c>
      <c r="F158" s="11">
        <f t="shared" ca="1" si="19"/>
        <v>7.7352046117019784</v>
      </c>
      <c r="G158" s="4">
        <f t="shared" ca="1" si="22"/>
        <v>296</v>
      </c>
      <c r="H158" s="16">
        <f t="shared" ca="1" si="20"/>
        <v>20</v>
      </c>
    </row>
    <row r="159" spans="1:8" x14ac:dyDescent="0.25">
      <c r="A159" s="10">
        <v>26820</v>
      </c>
      <c r="B159" s="9">
        <f>'Precipitation and Runoff'!J161</f>
        <v>0</v>
      </c>
      <c r="C159" s="4">
        <f t="shared" si="17"/>
        <v>0</v>
      </c>
      <c r="D159" s="15">
        <f t="shared" ca="1" si="18"/>
        <v>3.2715603263016626</v>
      </c>
      <c r="E159" s="2">
        <f t="shared" ca="1" si="21"/>
        <v>1.6829570617047887E-2</v>
      </c>
      <c r="F159" s="11">
        <f t="shared" ca="1" si="19"/>
        <v>7.5564772070545017</v>
      </c>
      <c r="G159" s="4">
        <f t="shared" ca="1" si="22"/>
        <v>293</v>
      </c>
      <c r="H159" s="16">
        <f t="shared" ca="1" si="20"/>
        <v>20</v>
      </c>
    </row>
    <row r="160" spans="1:8" x14ac:dyDescent="0.25">
      <c r="A160" s="10">
        <v>27000</v>
      </c>
      <c r="B160" s="9">
        <f>'Precipitation and Runoff'!J162</f>
        <v>0</v>
      </c>
      <c r="C160" s="4">
        <f t="shared" si="17"/>
        <v>0</v>
      </c>
      <c r="D160" s="15">
        <f t="shared" ca="1" si="18"/>
        <v>3.237901185067567</v>
      </c>
      <c r="E160" s="2">
        <f t="shared" ca="1" si="21"/>
        <v>1.644071141697373E-2</v>
      </c>
      <c r="F160" s="11">
        <f t="shared" ca="1" si="19"/>
        <v>7.3818794262212046</v>
      </c>
      <c r="G160" s="4">
        <f t="shared" ca="1" si="22"/>
        <v>290</v>
      </c>
      <c r="H160" s="16">
        <f t="shared" ca="1" si="20"/>
        <v>20</v>
      </c>
    </row>
    <row r="161" spans="1:8" x14ac:dyDescent="0.25">
      <c r="A161" s="10">
        <v>27180</v>
      </c>
      <c r="B161" s="9">
        <f>'Precipitation and Runoff'!J163</f>
        <v>0</v>
      </c>
      <c r="C161" s="4">
        <f t="shared" si="17"/>
        <v>0</v>
      </c>
      <c r="D161" s="15">
        <f t="shared" ca="1" si="18"/>
        <v>3.2050197622336194</v>
      </c>
      <c r="E161" s="2">
        <f t="shared" ca="1" si="21"/>
        <v>1.6060837085314993E-2</v>
      </c>
      <c r="F161" s="11">
        <f t="shared" ca="1" si="19"/>
        <v>7.2113158513064315</v>
      </c>
      <c r="G161" s="4">
        <f t="shared" ca="1" si="22"/>
        <v>287</v>
      </c>
      <c r="H161" s="16">
        <f t="shared" ca="1" si="20"/>
        <v>20</v>
      </c>
    </row>
    <row r="162" spans="1:8" x14ac:dyDescent="0.25">
      <c r="A162" s="10">
        <v>27360</v>
      </c>
      <c r="B162" s="9">
        <f>'Precipitation and Runoff'!J164</f>
        <v>0</v>
      </c>
      <c r="C162" s="4">
        <f t="shared" si="17"/>
        <v>0</v>
      </c>
      <c r="D162" s="15">
        <f t="shared" ca="1" si="18"/>
        <v>3.1728980880629893</v>
      </c>
      <c r="E162" s="2">
        <f t="shared" ca="1" si="21"/>
        <v>1.568974002029596E-2</v>
      </c>
      <c r="F162" s="11">
        <f t="shared" ca="1" si="19"/>
        <v>7.0446932691128863</v>
      </c>
      <c r="G162" s="4">
        <f t="shared" ca="1" si="22"/>
        <v>284</v>
      </c>
      <c r="H162" s="16">
        <f t="shared" ca="1" si="20"/>
        <v>20</v>
      </c>
    </row>
    <row r="163" spans="1:8" x14ac:dyDescent="0.25">
      <c r="A163" s="10">
        <v>27540</v>
      </c>
      <c r="B163" s="9">
        <f>'Precipitation and Runoff'!J165</f>
        <v>0</v>
      </c>
      <c r="C163" s="4">
        <f t="shared" si="17"/>
        <v>0</v>
      </c>
      <c r="D163" s="15">
        <f t="shared" ca="1" si="18"/>
        <v>3.1415186080223974</v>
      </c>
      <c r="E163" s="2">
        <f t="shared" ca="1" si="21"/>
        <v>1.5327217416927601E-2</v>
      </c>
      <c r="F163" s="11">
        <f t="shared" ca="1" si="19"/>
        <v>6.8819206202004928</v>
      </c>
      <c r="G163" s="4">
        <f t="shared" ca="1" si="22"/>
        <v>281</v>
      </c>
      <c r="H163" s="16">
        <f t="shared" ca="1" si="20"/>
        <v>20</v>
      </c>
    </row>
    <row r="164" spans="1:8" x14ac:dyDescent="0.25">
      <c r="A164" s="10">
        <v>27720</v>
      </c>
      <c r="B164" s="9">
        <f>'Precipitation and Runoff'!J166</f>
        <v>0</v>
      </c>
      <c r="C164" s="4">
        <f t="shared" si="17"/>
        <v>0</v>
      </c>
      <c r="D164" s="15">
        <f t="shared" ca="1" si="18"/>
        <v>3.110864173188542</v>
      </c>
      <c r="E164" s="2">
        <f t="shared" ca="1" si="21"/>
        <v>1.4973071156174411E-2</v>
      </c>
      <c r="F164" s="11">
        <f t="shared" ca="1" si="19"/>
        <v>6.7229089491223109</v>
      </c>
      <c r="G164" s="4">
        <f t="shared" ca="1" si="22"/>
        <v>279</v>
      </c>
      <c r="H164" s="16">
        <f t="shared" ca="1" si="20"/>
        <v>20</v>
      </c>
    </row>
    <row r="165" spans="1:8" x14ac:dyDescent="0.25">
      <c r="A165" s="10">
        <v>27900</v>
      </c>
      <c r="B165" s="9">
        <f>'Precipitation and Runoff'!J167</f>
        <v>0</v>
      </c>
      <c r="C165" s="4">
        <f t="shared" si="17"/>
        <v>0</v>
      </c>
      <c r="D165" s="15">
        <f t="shared" ca="1" si="18"/>
        <v>3.0809180308761932</v>
      </c>
      <c r="E165" s="2">
        <f t="shared" ca="1" si="21"/>
        <v>1.4627107696682129E-2</v>
      </c>
      <c r="F165" s="11">
        <f t="shared" ca="1" si="19"/>
        <v>6.5675713558102755</v>
      </c>
      <c r="G165" s="4">
        <f t="shared" ca="1" si="22"/>
        <v>276</v>
      </c>
      <c r="H165" s="16">
        <f t="shared" ca="1" si="20"/>
        <v>20</v>
      </c>
    </row>
    <row r="166" spans="1:8" x14ac:dyDescent="0.25">
      <c r="A166" s="10">
        <v>28080</v>
      </c>
      <c r="B166" s="9">
        <f>'Precipitation and Runoff'!J168</f>
        <v>0</v>
      </c>
      <c r="C166" s="4">
        <f t="shared" ref="C166:C216" si="23">(B166+B165)/2</f>
        <v>0</v>
      </c>
      <c r="D166" s="15">
        <f t="shared" ref="D166:D216" ca="1" si="24">B165+B166+D165-2*E165</f>
        <v>3.0516638154828288</v>
      </c>
      <c r="E166" s="2">
        <f t="shared" ca="1" si="21"/>
        <v>1.4289137969007153E-2</v>
      </c>
      <c r="F166" s="11">
        <f t="shared" ref="F166:F216" ca="1" si="25">E166*449</f>
        <v>6.4158229480842115</v>
      </c>
      <c r="G166" s="4">
        <f t="shared" ca="1" si="22"/>
        <v>273</v>
      </c>
      <c r="H166" s="16">
        <f t="shared" ca="1" si="20"/>
        <v>20</v>
      </c>
    </row>
    <row r="167" spans="1:8" x14ac:dyDescent="0.25">
      <c r="A167" s="10">
        <v>28260</v>
      </c>
      <c r="B167" s="9">
        <f>'Precipitation and Runoff'!J169</f>
        <v>0</v>
      </c>
      <c r="C167" s="4">
        <f t="shared" si="23"/>
        <v>0</v>
      </c>
      <c r="D167" s="15">
        <f t="shared" ca="1" si="24"/>
        <v>3.0230855395448146</v>
      </c>
      <c r="E167" s="2">
        <f t="shared" ca="1" si="21"/>
        <v>1.3958977272289862E-2</v>
      </c>
      <c r="F167" s="11">
        <f t="shared" ca="1" si="25"/>
        <v>6.2675807952581479</v>
      </c>
      <c r="G167" s="4">
        <f t="shared" ca="1" si="22"/>
        <v>271</v>
      </c>
      <c r="H167" s="16">
        <f t="shared" ca="1" si="20"/>
        <v>20</v>
      </c>
    </row>
    <row r="168" spans="1:8" x14ac:dyDescent="0.25">
      <c r="A168" s="10">
        <v>28440</v>
      </c>
      <c r="B168" s="9">
        <f>'Precipitation and Runoff'!J170</f>
        <v>0</v>
      </c>
      <c r="C168" s="4">
        <f t="shared" si="23"/>
        <v>0</v>
      </c>
      <c r="D168" s="15">
        <f t="shared" ca="1" si="24"/>
        <v>2.9951675850002348</v>
      </c>
      <c r="E168" s="2">
        <f t="shared" ca="1" si="21"/>
        <v>1.3636445173315359E-2</v>
      </c>
      <c r="F168" s="11">
        <f t="shared" ca="1" si="25"/>
        <v>6.122763882818596</v>
      </c>
      <c r="G168" s="4">
        <f t="shared" ca="1" si="22"/>
        <v>268</v>
      </c>
      <c r="H168" s="16">
        <f t="shared" ca="1" si="20"/>
        <v>20</v>
      </c>
    </row>
    <row r="169" spans="1:8" x14ac:dyDescent="0.25">
      <c r="A169" s="10">
        <v>28620</v>
      </c>
      <c r="B169" s="9">
        <f>'Precipitation and Runoff'!J171</f>
        <v>0</v>
      </c>
      <c r="C169" s="4">
        <f t="shared" si="23"/>
        <v>0</v>
      </c>
      <c r="D169" s="15">
        <f t="shared" ca="1" si="24"/>
        <v>2.9678946946536042</v>
      </c>
      <c r="E169" s="2">
        <f t="shared" ca="1" si="21"/>
        <v>1.3321365407906537E-2</v>
      </c>
      <c r="F169" s="11">
        <f t="shared" ca="1" si="25"/>
        <v>5.9812930681500349</v>
      </c>
      <c r="G169" s="4">
        <f t="shared" ca="1" si="22"/>
        <v>266</v>
      </c>
      <c r="H169" s="16">
        <f t="shared" ca="1" si="20"/>
        <v>20</v>
      </c>
    </row>
    <row r="170" spans="1:8" x14ac:dyDescent="0.25">
      <c r="A170" s="10">
        <v>28800</v>
      </c>
      <c r="B170" s="9">
        <f>'Precipitation and Runoff'!J172</f>
        <v>0</v>
      </c>
      <c r="C170" s="4">
        <f t="shared" si="23"/>
        <v>0</v>
      </c>
      <c r="D170" s="15">
        <f t="shared" ca="1" si="24"/>
        <v>2.9412519638377912</v>
      </c>
      <c r="E170" s="2">
        <f t="shared" ca="1" si="21"/>
        <v>1.3013565784595484E-2</v>
      </c>
      <c r="F170" s="11">
        <f t="shared" ca="1" si="25"/>
        <v>5.8430910372833722</v>
      </c>
      <c r="G170" s="4">
        <f t="shared" ca="1" si="22"/>
        <v>264</v>
      </c>
      <c r="H170" s="16">
        <f t="shared" ca="1" si="20"/>
        <v>20</v>
      </c>
    </row>
    <row r="171" spans="1:8" x14ac:dyDescent="0.25">
      <c r="A171" s="10">
        <v>28980</v>
      </c>
      <c r="B171" s="9">
        <f>'Precipitation and Runoff'!J173</f>
        <v>0</v>
      </c>
      <c r="C171" s="4">
        <f t="shared" si="23"/>
        <v>0</v>
      </c>
      <c r="D171" s="15">
        <f t="shared" ca="1" si="24"/>
        <v>2.9152248322686001</v>
      </c>
      <c r="E171" s="2">
        <f t="shared" ca="1" si="21"/>
        <v>1.2712878090520616E-2</v>
      </c>
      <c r="F171" s="11">
        <f t="shared" ca="1" si="25"/>
        <v>5.7080822626437566</v>
      </c>
      <c r="G171" s="4">
        <f t="shared" ca="1" si="22"/>
        <v>261</v>
      </c>
      <c r="H171" s="16">
        <f t="shared" ca="1" si="20"/>
        <v>20</v>
      </c>
    </row>
    <row r="172" spans="1:8" x14ac:dyDescent="0.25">
      <c r="A172" s="10">
        <v>29160</v>
      </c>
      <c r="B172" s="9">
        <f>'Precipitation and Runoff'!J174</f>
        <v>0</v>
      </c>
      <c r="C172" s="4">
        <f t="shared" si="23"/>
        <v>0</v>
      </c>
      <c r="D172" s="15">
        <f t="shared" ca="1" si="24"/>
        <v>2.8897990760875589</v>
      </c>
      <c r="E172" s="2">
        <f t="shared" ca="1" si="21"/>
        <v>1.2419137999498175E-2</v>
      </c>
      <c r="F172" s="11">
        <f t="shared" ca="1" si="25"/>
        <v>5.576192961774681</v>
      </c>
      <c r="G172" s="4">
        <f t="shared" ca="1" si="22"/>
        <v>259</v>
      </c>
      <c r="H172" s="16">
        <f t="shared" ca="1" si="20"/>
        <v>20</v>
      </c>
    </row>
    <row r="173" spans="1:8" x14ac:dyDescent="0.25">
      <c r="A173" s="10">
        <v>29340</v>
      </c>
      <c r="B173" s="9">
        <f>'Precipitation and Runoff'!J175</f>
        <v>0</v>
      </c>
      <c r="C173" s="4">
        <f t="shared" si="23"/>
        <v>0</v>
      </c>
      <c r="D173" s="15">
        <f t="shared" ca="1" si="24"/>
        <v>2.8649608000885625</v>
      </c>
      <c r="E173" s="2">
        <f t="shared" ca="1" si="21"/>
        <v>1.2132184982217777E-2</v>
      </c>
      <c r="F173" s="11">
        <f t="shared" ca="1" si="25"/>
        <v>5.4473510570157817</v>
      </c>
      <c r="G173" s="4">
        <f t="shared" ca="1" si="22"/>
        <v>257</v>
      </c>
      <c r="H173" s="16">
        <f t="shared" ca="1" si="20"/>
        <v>20</v>
      </c>
    </row>
    <row r="174" spans="1:8" x14ac:dyDescent="0.25">
      <c r="A174" s="10">
        <v>29520</v>
      </c>
      <c r="B174" s="9">
        <f>'Precipitation and Runoff'!J176</f>
        <v>0</v>
      </c>
      <c r="C174" s="4">
        <f t="shared" si="23"/>
        <v>0</v>
      </c>
      <c r="D174" s="15">
        <f t="shared" ca="1" si="24"/>
        <v>2.8406964301241269</v>
      </c>
      <c r="E174" s="2">
        <f t="shared" ca="1" si="21"/>
        <v>1.1851862218512914E-2</v>
      </c>
      <c r="F174" s="11">
        <f t="shared" ca="1" si="25"/>
        <v>5.3214861361122985</v>
      </c>
      <c r="G174" s="4">
        <f t="shared" ca="1" si="22"/>
        <v>255</v>
      </c>
      <c r="H174" s="16">
        <f t="shared" ca="1" si="20"/>
        <v>20</v>
      </c>
    </row>
    <row r="175" spans="1:8" x14ac:dyDescent="0.25">
      <c r="A175" s="10">
        <v>29700</v>
      </c>
      <c r="B175" s="9">
        <f>'Precipitation and Runoff'!J177</f>
        <v>0</v>
      </c>
      <c r="C175" s="4">
        <f t="shared" si="23"/>
        <v>0</v>
      </c>
      <c r="D175" s="15">
        <f t="shared" ca="1" si="24"/>
        <v>2.8169927056871011</v>
      </c>
      <c r="E175" s="2">
        <f t="shared" ca="1" si="21"/>
        <v>1.1578016511658594E-2</v>
      </c>
      <c r="F175" s="11">
        <f t="shared" ca="1" si="25"/>
        <v>5.1985294137347084</v>
      </c>
      <c r="G175" s="4">
        <f t="shared" ca="1" si="22"/>
        <v>252</v>
      </c>
      <c r="H175" s="16">
        <f t="shared" ca="1" si="20"/>
        <v>20</v>
      </c>
    </row>
    <row r="176" spans="1:8" x14ac:dyDescent="0.25">
      <c r="A176" s="10">
        <v>29880</v>
      </c>
      <c r="B176" s="9">
        <f>'Precipitation and Runoff'!J178</f>
        <v>0</v>
      </c>
      <c r="C176" s="4">
        <f t="shared" si="23"/>
        <v>0</v>
      </c>
      <c r="D176" s="15">
        <f t="shared" ca="1" si="24"/>
        <v>2.793836672663784</v>
      </c>
      <c r="E176" s="2">
        <f t="shared" ca="1" si="21"/>
        <v>1.1310498204649126E-2</v>
      </c>
      <c r="F176" s="11">
        <f t="shared" ca="1" si="25"/>
        <v>5.078413693887458</v>
      </c>
      <c r="G176" s="4">
        <f t="shared" ca="1" si="22"/>
        <v>250</v>
      </c>
      <c r="H176" s="16">
        <f t="shared" ca="1" si="20"/>
        <v>20</v>
      </c>
    </row>
    <row r="177" spans="1:8" x14ac:dyDescent="0.25">
      <c r="A177" s="10">
        <v>30060</v>
      </c>
      <c r="B177" s="9">
        <f>'Precipitation and Runoff'!J179</f>
        <v>0</v>
      </c>
      <c r="C177" s="4">
        <f t="shared" si="23"/>
        <v>0</v>
      </c>
      <c r="D177" s="15">
        <f t="shared" ca="1" si="24"/>
        <v>2.7712156762544859</v>
      </c>
      <c r="E177" s="2">
        <f t="shared" ca="1" si="21"/>
        <v>1.1049161098410372E-2</v>
      </c>
      <c r="F177" s="11">
        <f t="shared" ca="1" si="25"/>
        <v>4.9610733331862571</v>
      </c>
      <c r="G177" s="4">
        <f t="shared" ca="1" si="22"/>
        <v>248</v>
      </c>
      <c r="H177" s="16">
        <f t="shared" ca="1" si="20"/>
        <v>20</v>
      </c>
    </row>
    <row r="178" spans="1:8" x14ac:dyDescent="0.25">
      <c r="A178" s="10">
        <v>30240</v>
      </c>
      <c r="B178" s="9">
        <f>'Precipitation and Runoff'!J180</f>
        <v>0</v>
      </c>
      <c r="C178" s="4">
        <f t="shared" si="23"/>
        <v>0</v>
      </c>
      <c r="D178" s="15">
        <f t="shared" ca="1" si="24"/>
        <v>2.749117354057665</v>
      </c>
      <c r="E178" s="2">
        <f t="shared" ca="1" si="21"/>
        <v>1.0793862371901795E-2</v>
      </c>
      <c r="F178" s="11">
        <f t="shared" ca="1" si="25"/>
        <v>4.8464442049839063</v>
      </c>
      <c r="G178" s="4">
        <f t="shared" ca="1" si="22"/>
        <v>246</v>
      </c>
      <c r="H178" s="16">
        <f t="shared" ca="1" si="20"/>
        <v>20</v>
      </c>
    </row>
    <row r="179" spans="1:8" x14ac:dyDescent="0.25">
      <c r="A179" s="10">
        <v>30420</v>
      </c>
      <c r="B179" s="9">
        <f>'Precipitation and Runoff'!J181</f>
        <v>0</v>
      </c>
      <c r="C179" s="4">
        <f t="shared" si="23"/>
        <v>0</v>
      </c>
      <c r="D179" s="15">
        <f t="shared" ca="1" si="24"/>
        <v>2.7275296293138616</v>
      </c>
      <c r="E179" s="2">
        <f t="shared" ca="1" si="21"/>
        <v>1.0544462504064614E-2</v>
      </c>
      <c r="F179" s="11">
        <f t="shared" ca="1" si="25"/>
        <v>4.7344636643250118</v>
      </c>
      <c r="G179" s="4">
        <f t="shared" ca="1" si="22"/>
        <v>245</v>
      </c>
      <c r="H179" s="16">
        <f t="shared" ca="1" si="20"/>
        <v>20</v>
      </c>
    </row>
    <row r="180" spans="1:8" x14ac:dyDescent="0.25">
      <c r="A180" s="10">
        <v>30600</v>
      </c>
      <c r="B180" s="9">
        <f>'Precipitation and Runoff'!J182</f>
        <v>0</v>
      </c>
      <c r="C180" s="4">
        <f t="shared" si="23"/>
        <v>0</v>
      </c>
      <c r="D180" s="15">
        <f t="shared" ca="1" si="24"/>
        <v>2.7064407043057321</v>
      </c>
      <c r="E180" s="2">
        <f t="shared" ca="1" si="21"/>
        <v>1.0300825197573318E-2</v>
      </c>
      <c r="F180" s="11">
        <f t="shared" ca="1" si="25"/>
        <v>4.62507051371042</v>
      </c>
      <c r="G180" s="4">
        <f t="shared" ca="1" si="22"/>
        <v>243</v>
      </c>
      <c r="H180" s="16">
        <f t="shared" ca="1" si="20"/>
        <v>20</v>
      </c>
    </row>
    <row r="181" spans="1:8" x14ac:dyDescent="0.25">
      <c r="A181" s="10">
        <v>30780</v>
      </c>
      <c r="B181" s="9">
        <f>'Precipitation and Runoff'!J183</f>
        <v>0</v>
      </c>
      <c r="C181" s="4">
        <f t="shared" si="23"/>
        <v>0</v>
      </c>
      <c r="D181" s="15">
        <f t="shared" ca="1" si="24"/>
        <v>2.6858390539105854</v>
      </c>
      <c r="E181" s="2">
        <f t="shared" ca="1" si="21"/>
        <v>1.0062817304349075E-2</v>
      </c>
      <c r="F181" s="11">
        <f t="shared" ca="1" si="25"/>
        <v>4.5182049696527349</v>
      </c>
      <c r="G181" s="4">
        <f t="shared" ca="1" si="22"/>
        <v>241</v>
      </c>
      <c r="H181" s="16">
        <f t="shared" ca="1" si="20"/>
        <v>20</v>
      </c>
    </row>
    <row r="182" spans="1:8" x14ac:dyDescent="0.25">
      <c r="A182" s="10">
        <v>30960</v>
      </c>
      <c r="B182" s="9">
        <f>'Precipitation and Runoff'!J184</f>
        <v>0</v>
      </c>
      <c r="C182" s="4">
        <f t="shared" si="23"/>
        <v>0</v>
      </c>
      <c r="D182" s="15">
        <f t="shared" ca="1" si="24"/>
        <v>2.6657134193018872</v>
      </c>
      <c r="E182" s="2">
        <f t="shared" ca="1" si="21"/>
        <v>9.8303087527941216E-3</v>
      </c>
      <c r="F182" s="11">
        <f t="shared" ca="1" si="25"/>
        <v>4.4138086300045609</v>
      </c>
      <c r="G182" s="4">
        <f t="shared" ca="1" si="22"/>
        <v>239</v>
      </c>
      <c r="H182" s="16">
        <f t="shared" ca="1" si="20"/>
        <v>20</v>
      </c>
    </row>
    <row r="183" spans="1:8" x14ac:dyDescent="0.25">
      <c r="A183" s="10">
        <v>31140</v>
      </c>
      <c r="B183" s="9">
        <f>'Precipitation and Runoff'!J185</f>
        <v>0</v>
      </c>
      <c r="C183" s="4">
        <f t="shared" si="23"/>
        <v>0</v>
      </c>
      <c r="D183" s="15">
        <f t="shared" ca="1" si="24"/>
        <v>2.6460528017962988</v>
      </c>
      <c r="E183" s="2">
        <f t="shared" ca="1" si="21"/>
        <v>9.6031724767074687E-3</v>
      </c>
      <c r="F183" s="11">
        <f t="shared" ca="1" si="25"/>
        <v>4.3118244420416536</v>
      </c>
      <c r="G183" s="4">
        <f t="shared" ca="1" si="22"/>
        <v>237</v>
      </c>
      <c r="H183" s="16">
        <f t="shared" ca="1" si="20"/>
        <v>20</v>
      </c>
    </row>
    <row r="184" spans="1:8" x14ac:dyDescent="0.25">
      <c r="A184" s="10">
        <v>31320</v>
      </c>
      <c r="B184" s="9">
        <f>'Precipitation and Runoff'!J186</f>
        <v>0</v>
      </c>
      <c r="C184" s="4">
        <f t="shared" si="23"/>
        <v>0</v>
      </c>
      <c r="D184" s="15">
        <f t="shared" ca="1" si="24"/>
        <v>2.626846456842884</v>
      </c>
      <c r="E184" s="2">
        <f t="shared" ca="1" si="21"/>
        <v>9.3812843458431008E-3</v>
      </c>
      <c r="F184" s="11">
        <f t="shared" ca="1" si="25"/>
        <v>4.2121966712835519</v>
      </c>
      <c r="G184" s="4">
        <f t="shared" ca="1" si="22"/>
        <v>236</v>
      </c>
      <c r="H184" s="16">
        <f t="shared" ca="1" si="20"/>
        <v>20</v>
      </c>
    </row>
    <row r="185" spans="1:8" x14ac:dyDescent="0.25">
      <c r="A185" s="10">
        <v>31500</v>
      </c>
      <c r="B185" s="9">
        <f>'Precipitation and Runoff'!J187</f>
        <v>0</v>
      </c>
      <c r="C185" s="4">
        <f t="shared" si="23"/>
        <v>0</v>
      </c>
      <c r="D185" s="15">
        <f t="shared" ca="1" si="24"/>
        <v>2.6080838881511976</v>
      </c>
      <c r="E185" s="2">
        <f t="shared" ca="1" si="21"/>
        <v>9.1645230980726133E-3</v>
      </c>
      <c r="F185" s="11">
        <f t="shared" ca="1" si="25"/>
        <v>4.1148708710346034</v>
      </c>
      <c r="G185" s="4">
        <f t="shared" ca="1" si="22"/>
        <v>234</v>
      </c>
      <c r="H185" s="16">
        <f t="shared" ca="1" si="20"/>
        <v>20</v>
      </c>
    </row>
    <row r="186" spans="1:8" x14ac:dyDescent="0.25">
      <c r="A186" s="10">
        <v>31680</v>
      </c>
      <c r="B186" s="9">
        <f>'Precipitation and Runoff'!J188</f>
        <v>0</v>
      </c>
      <c r="C186" s="4">
        <f t="shared" si="23"/>
        <v>0</v>
      </c>
      <c r="D186" s="15">
        <f t="shared" ca="1" si="24"/>
        <v>2.5897548419550525</v>
      </c>
      <c r="E186" s="2">
        <f t="shared" ca="1" si="21"/>
        <v>8.9527702731153451E-3</v>
      </c>
      <c r="F186" s="11">
        <f t="shared" ca="1" si="25"/>
        <v>4.0197938526287897</v>
      </c>
      <c r="G186" s="4">
        <f t="shared" ca="1" si="22"/>
        <v>232</v>
      </c>
      <c r="H186" s="16">
        <f t="shared" ca="1" si="20"/>
        <v>20</v>
      </c>
    </row>
    <row r="187" spans="1:8" x14ac:dyDescent="0.25">
      <c r="A187" s="10">
        <v>31860</v>
      </c>
      <c r="B187" s="9">
        <f>'Precipitation and Runoff'!J189</f>
        <v>0</v>
      </c>
      <c r="C187" s="4">
        <f t="shared" si="23"/>
        <v>0</v>
      </c>
      <c r="D187" s="15">
        <f t="shared" ca="1" si="24"/>
        <v>2.5718493014088217</v>
      </c>
      <c r="E187" s="2">
        <f t="shared" ca="1" si="21"/>
        <v>8.7459101477996813E-3</v>
      </c>
      <c r="F187" s="11">
        <f t="shared" ca="1" si="25"/>
        <v>3.926913656362057</v>
      </c>
      <c r="G187" s="4">
        <f t="shared" ca="1" si="22"/>
        <v>231</v>
      </c>
      <c r="H187" s="16">
        <f t="shared" ca="1" si="20"/>
        <v>20</v>
      </c>
    </row>
    <row r="188" spans="1:8" x14ac:dyDescent="0.25">
      <c r="A188" s="10">
        <v>32040</v>
      </c>
      <c r="B188" s="9">
        <f>'Precipitation and Runoff'!J190</f>
        <v>0</v>
      </c>
      <c r="C188" s="4">
        <f t="shared" si="23"/>
        <v>0</v>
      </c>
      <c r="D188" s="15">
        <f t="shared" ca="1" si="24"/>
        <v>2.5543574811132226</v>
      </c>
      <c r="E188" s="2">
        <f t="shared" ca="1" si="21"/>
        <v>8.5438296728201947E-3</v>
      </c>
      <c r="F188" s="11">
        <f t="shared" ca="1" si="25"/>
        <v>3.8361795230962676</v>
      </c>
      <c r="G188" s="4">
        <f t="shared" ca="1" si="22"/>
        <v>229</v>
      </c>
      <c r="H188" s="16">
        <f t="shared" ca="1" si="20"/>
        <v>20</v>
      </c>
    </row>
    <row r="189" spans="1:8" x14ac:dyDescent="0.25">
      <c r="A189" s="10">
        <v>32220</v>
      </c>
      <c r="B189" s="9">
        <f>'Precipitation and Runoff'!J191</f>
        <v>0</v>
      </c>
      <c r="C189" s="4">
        <f t="shared" si="23"/>
        <v>0</v>
      </c>
      <c r="D189" s="15">
        <f t="shared" ca="1" si="24"/>
        <v>2.5372698217675822</v>
      </c>
      <c r="E189" s="2">
        <f t="shared" ca="1" si="21"/>
        <v>8.3464184109560725E-3</v>
      </c>
      <c r="F189" s="11">
        <f t="shared" ca="1" si="25"/>
        <v>3.7475418665192768</v>
      </c>
      <c r="G189" s="4">
        <f t="shared" ca="1" si="22"/>
        <v>228</v>
      </c>
      <c r="H189" s="16">
        <f t="shared" ca="1" si="20"/>
        <v>20</v>
      </c>
    </row>
    <row r="190" spans="1:8" x14ac:dyDescent="0.25">
      <c r="A190" s="10">
        <v>32400</v>
      </c>
      <c r="B190" s="9">
        <f>'Precipitation and Runoff'!J192</f>
        <v>0</v>
      </c>
      <c r="C190" s="4">
        <f t="shared" si="23"/>
        <v>0</v>
      </c>
      <c r="D190" s="15">
        <f t="shared" ca="1" si="24"/>
        <v>2.5205769849456701</v>
      </c>
      <c r="E190" s="2">
        <f t="shared" ca="1" si="21"/>
        <v>8.1535684767170512E-3</v>
      </c>
      <c r="F190" s="11">
        <f t="shared" ca="1" si="25"/>
        <v>3.660952246045956</v>
      </c>
      <c r="G190" s="4">
        <f t="shared" ca="1" si="22"/>
        <v>226</v>
      </c>
      <c r="H190" s="16">
        <f t="shared" ca="1" si="20"/>
        <v>20</v>
      </c>
    </row>
    <row r="191" spans="1:8" x14ac:dyDescent="0.25">
      <c r="A191" s="10">
        <v>32580</v>
      </c>
      <c r="B191" s="9">
        <f>'Precipitation and Runoff'!J193</f>
        <v>0</v>
      </c>
      <c r="C191" s="4">
        <f t="shared" si="23"/>
        <v>0</v>
      </c>
      <c r="D191" s="15">
        <f t="shared" ca="1" si="24"/>
        <v>2.5042698479922358</v>
      </c>
      <c r="E191" s="2">
        <f t="shared" ca="1" si="21"/>
        <v>7.9651744773838566E-3</v>
      </c>
      <c r="F191" s="11">
        <f t="shared" ca="1" si="25"/>
        <v>3.5763633403453516</v>
      </c>
      <c r="G191" s="4">
        <f t="shared" ca="1" si="22"/>
        <v>225</v>
      </c>
      <c r="H191" s="16">
        <f t="shared" ca="1" si="20"/>
        <v>20</v>
      </c>
    </row>
    <row r="192" spans="1:8" x14ac:dyDescent="0.25">
      <c r="A192" s="10">
        <v>32760</v>
      </c>
      <c r="B192" s="9">
        <f>'Precipitation and Runoff'!J194</f>
        <v>0</v>
      </c>
      <c r="C192" s="4">
        <f t="shared" si="23"/>
        <v>0</v>
      </c>
      <c r="D192" s="15">
        <f t="shared" ca="1" si="24"/>
        <v>2.4883394990374681</v>
      </c>
      <c r="E192" s="2">
        <f t="shared" ca="1" si="21"/>
        <v>7.7811334554109511E-3</v>
      </c>
      <c r="F192" s="11">
        <f t="shared" ca="1" si="25"/>
        <v>3.4937289214795171</v>
      </c>
      <c r="G192" s="4">
        <f t="shared" ca="1" si="22"/>
        <v>223</v>
      </c>
      <c r="H192" s="16">
        <f t="shared" ca="1" si="20"/>
        <v>20</v>
      </c>
    </row>
    <row r="193" spans="1:8" x14ac:dyDescent="0.25">
      <c r="A193" s="10">
        <v>32940</v>
      </c>
      <c r="B193" s="9">
        <f>'Precipitation and Runoff'!J195</f>
        <v>0</v>
      </c>
      <c r="C193" s="4">
        <f t="shared" si="23"/>
        <v>0</v>
      </c>
      <c r="D193" s="15">
        <f t="shared" ca="1" si="24"/>
        <v>2.4727772321266461</v>
      </c>
      <c r="E193" s="2">
        <f t="shared" ca="1" si="21"/>
        <v>7.6013448321601354E-3</v>
      </c>
      <c r="F193" s="11">
        <f t="shared" ca="1" si="25"/>
        <v>3.413003829639901</v>
      </c>
      <c r="G193" s="4">
        <f t="shared" ca="1" si="22"/>
        <v>222</v>
      </c>
      <c r="H193" s="16">
        <f t="shared" ca="1" si="20"/>
        <v>20</v>
      </c>
    </row>
    <row r="194" spans="1:8" x14ac:dyDescent="0.25">
      <c r="A194" s="10">
        <v>33120</v>
      </c>
      <c r="B194" s="9">
        <f>'Precipitation and Runoff'!J196</f>
        <v>0</v>
      </c>
      <c r="C194" s="4">
        <f t="shared" si="23"/>
        <v>0</v>
      </c>
      <c r="D194" s="15">
        <f t="shared" ca="1" si="24"/>
        <v>2.4575745424623259</v>
      </c>
      <c r="E194" s="2">
        <f t="shared" ca="1" si="21"/>
        <v>7.4257103529341804E-3</v>
      </c>
      <c r="F194" s="11">
        <f t="shared" ca="1" si="25"/>
        <v>3.3341439484674469</v>
      </c>
      <c r="G194" s="4">
        <f t="shared" ca="1" si="22"/>
        <v>221</v>
      </c>
      <c r="H194" s="16">
        <f t="shared" ca="1" si="20"/>
        <v>20</v>
      </c>
    </row>
    <row r="195" spans="1:8" x14ac:dyDescent="0.25">
      <c r="A195" s="10">
        <v>33300</v>
      </c>
      <c r="B195" s="9">
        <f>'Precipitation and Runoff'!J197</f>
        <v>0</v>
      </c>
      <c r="C195" s="4">
        <f t="shared" si="23"/>
        <v>0</v>
      </c>
      <c r="D195" s="15">
        <f t="shared" ca="1" si="24"/>
        <v>2.4427231217564573</v>
      </c>
      <c r="E195" s="2">
        <f t="shared" ca="1" si="21"/>
        <v>7.2541340332805231E-3</v>
      </c>
      <c r="F195" s="11">
        <f t="shared" ca="1" si="25"/>
        <v>3.2571061809429547</v>
      </c>
      <c r="G195" s="4">
        <f t="shared" ca="1" si="22"/>
        <v>219</v>
      </c>
      <c r="H195" s="16">
        <f t="shared" ca="1" si="20"/>
        <v>20</v>
      </c>
    </row>
    <row r="196" spans="1:8" x14ac:dyDescent="0.25">
      <c r="A196" s="10">
        <v>33480</v>
      </c>
      <c r="B196" s="9">
        <f>'Precipitation and Runoff'!J198</f>
        <v>0</v>
      </c>
      <c r="C196" s="4">
        <f t="shared" si="23"/>
        <v>0</v>
      </c>
      <c r="D196" s="15">
        <f t="shared" ca="1" si="24"/>
        <v>2.4282148536898962</v>
      </c>
      <c r="E196" s="2">
        <f t="shared" ca="1" si="21"/>
        <v>7.0865221065356532E-3</v>
      </c>
      <c r="F196" s="11">
        <f t="shared" ca="1" si="25"/>
        <v>3.1818484258345081</v>
      </c>
      <c r="G196" s="4">
        <f t="shared" ca="1" si="22"/>
        <v>218</v>
      </c>
      <c r="H196" s="16">
        <f t="shared" ca="1" si="20"/>
        <v>20</v>
      </c>
    </row>
    <row r="197" spans="1:8" x14ac:dyDescent="0.25">
      <c r="A197" s="10">
        <v>33660</v>
      </c>
      <c r="B197" s="9">
        <f>'Precipitation and Runoff'!J199</f>
        <v>0</v>
      </c>
      <c r="C197" s="4">
        <f t="shared" si="23"/>
        <v>0</v>
      </c>
      <c r="D197" s="15">
        <f t="shared" ca="1" si="24"/>
        <v>2.4140418094768248</v>
      </c>
      <c r="E197" s="2">
        <f t="shared" ca="1" si="21"/>
        <v>6.9227829725815176E-3</v>
      </c>
      <c r="F197" s="11">
        <f t="shared" ca="1" si="25"/>
        <v>3.1083295546891012</v>
      </c>
      <c r="G197" s="4">
        <f t="shared" ca="1" si="22"/>
        <v>217</v>
      </c>
      <c r="H197" s="16">
        <f t="shared" ca="1" si="20"/>
        <v>20</v>
      </c>
    </row>
    <row r="198" spans="1:8" x14ac:dyDescent="0.25">
      <c r="A198" s="10">
        <v>33840</v>
      </c>
      <c r="B198" s="9">
        <f>'Precipitation and Runoff'!J200</f>
        <v>0</v>
      </c>
      <c r="C198" s="4">
        <f t="shared" si="23"/>
        <v>0</v>
      </c>
      <c r="D198" s="15">
        <f t="shared" ca="1" si="24"/>
        <v>2.4001962435316617</v>
      </c>
      <c r="E198" s="2">
        <f t="shared" ca="1" si="21"/>
        <v>6.7628271477859561E-3</v>
      </c>
      <c r="F198" s="11">
        <f t="shared" ca="1" si="25"/>
        <v>3.0365093893558943</v>
      </c>
      <c r="G198" s="4">
        <f t="shared" ca="1" si="22"/>
        <v>215</v>
      </c>
      <c r="H198" s="16">
        <f t="shared" ca="1" si="20"/>
        <v>20</v>
      </c>
    </row>
    <row r="199" spans="1:8" x14ac:dyDescent="0.25">
      <c r="A199" s="10">
        <v>34020</v>
      </c>
      <c r="B199" s="9">
        <f>'Precipitation and Runoff'!J201</f>
        <v>0</v>
      </c>
      <c r="C199" s="4">
        <f t="shared" si="23"/>
        <v>0</v>
      </c>
      <c r="D199" s="15">
        <f t="shared" ca="1" si="24"/>
        <v>2.3866705892360898</v>
      </c>
      <c r="E199" s="2">
        <f t="shared" ca="1" si="21"/>
        <v>6.6065672160997603E-3</v>
      </c>
      <c r="F199" s="11">
        <f t="shared" ca="1" si="25"/>
        <v>2.9663486800287924</v>
      </c>
      <c r="G199" s="4">
        <f t="shared" ca="1" si="22"/>
        <v>214</v>
      </c>
      <c r="H199" s="16">
        <f t="shared" ca="1" si="20"/>
        <v>20</v>
      </c>
    </row>
    <row r="200" spans="1:8" x14ac:dyDescent="0.25">
      <c r="A200" s="10">
        <v>34200</v>
      </c>
      <c r="B200" s="9">
        <f>'Precipitation and Runoff'!J202</f>
        <v>0</v>
      </c>
      <c r="C200" s="4">
        <f t="shared" si="23"/>
        <v>0</v>
      </c>
      <c r="D200" s="15">
        <f t="shared" ca="1" si="24"/>
        <v>2.3734574548038903</v>
      </c>
      <c r="E200" s="2">
        <f t="shared" ca="1" si="21"/>
        <v>6.4539177812837356E-3</v>
      </c>
      <c r="F200" s="11">
        <f t="shared" ca="1" si="25"/>
        <v>2.8978090837963975</v>
      </c>
      <c r="G200" s="4">
        <f t="shared" ca="1" si="22"/>
        <v>213</v>
      </c>
      <c r="H200" s="16">
        <f t="shared" ca="1" si="20"/>
        <v>20</v>
      </c>
    </row>
    <row r="201" spans="1:8" x14ac:dyDescent="0.25">
      <c r="A201" s="10">
        <v>34380</v>
      </c>
      <c r="B201" s="9">
        <f>'Precipitation and Runoff'!J203</f>
        <v>0</v>
      </c>
      <c r="C201" s="4">
        <f t="shared" si="23"/>
        <v>0</v>
      </c>
      <c r="D201" s="15">
        <f t="shared" ca="1" si="24"/>
        <v>2.3605496192413229</v>
      </c>
      <c r="E201" s="2">
        <f t="shared" ca="1" si="21"/>
        <v>6.3047954202395291E-3</v>
      </c>
      <c r="F201" s="11">
        <f t="shared" ca="1" si="25"/>
        <v>2.8308531436875484</v>
      </c>
      <c r="G201" s="4">
        <f t="shared" ca="1" si="22"/>
        <v>212</v>
      </c>
      <c r="H201" s="16">
        <f t="shared" ca="1" si="20"/>
        <v>20</v>
      </c>
    </row>
    <row r="202" spans="1:8" x14ac:dyDescent="0.25">
      <c r="A202" s="10">
        <v>34560</v>
      </c>
      <c r="B202" s="9">
        <f>'Precipitation and Runoff'!J204</f>
        <v>0</v>
      </c>
      <c r="C202" s="4">
        <f t="shared" si="23"/>
        <v>0</v>
      </c>
      <c r="D202" s="15">
        <f t="shared" ca="1" si="24"/>
        <v>2.3479400284008438</v>
      </c>
      <c r="E202" s="2">
        <f t="shared" ca="1" si="21"/>
        <v>6.1591186374188138E-3</v>
      </c>
      <c r="F202" s="11">
        <f t="shared" ca="1" si="25"/>
        <v>2.7654442682010476</v>
      </c>
      <c r="G202" s="4">
        <f t="shared" ca="1" si="22"/>
        <v>211</v>
      </c>
      <c r="H202" s="16">
        <f t="shared" ref="H202:H216" ca="1" si="26">ROUND(TREND(OFFSET(y,MATCH($D202,SF),0,-2),OFFSET(SF,MATCH($D202,SF),0,-2),$D202),1)</f>
        <v>20</v>
      </c>
    </row>
    <row r="203" spans="1:8" x14ac:dyDescent="0.25">
      <c r="A203" s="10">
        <v>34740</v>
      </c>
      <c r="B203" s="9">
        <f>'Precipitation and Runoff'!J205</f>
        <v>0</v>
      </c>
      <c r="C203" s="4">
        <f t="shared" si="23"/>
        <v>0</v>
      </c>
      <c r="D203" s="15">
        <f t="shared" ca="1" si="24"/>
        <v>2.3356217911260062</v>
      </c>
      <c r="E203" s="2">
        <f t="shared" ref="E203:E216" ca="1" si="27">TREND(OFFSET(Q,MATCH($D203,SF),0,-2),OFFSET(SF,MATCH($D203,SF),0,-2),$D203)</f>
        <v>6.0168078202858764E-3</v>
      </c>
      <c r="F203" s="11">
        <f t="shared" ca="1" si="25"/>
        <v>2.7015467113083584</v>
      </c>
      <c r="G203" s="4">
        <f t="shared" ca="1" si="22"/>
        <v>210</v>
      </c>
      <c r="H203" s="16">
        <f t="shared" ca="1" si="26"/>
        <v>20</v>
      </c>
    </row>
    <row r="204" spans="1:8" x14ac:dyDescent="0.25">
      <c r="A204" s="10">
        <v>34920</v>
      </c>
      <c r="B204" s="9">
        <f>'Precipitation and Runoff'!J206</f>
        <v>0</v>
      </c>
      <c r="C204" s="4">
        <f t="shared" si="23"/>
        <v>0</v>
      </c>
      <c r="D204" s="15">
        <f t="shared" ca="1" si="24"/>
        <v>2.3235881754854346</v>
      </c>
      <c r="E204" s="2">
        <f t="shared" ca="1" si="27"/>
        <v>5.877785195809275E-3</v>
      </c>
      <c r="F204" s="11">
        <f t="shared" ca="1" si="25"/>
        <v>2.6391255529183644</v>
      </c>
      <c r="G204" s="4">
        <f t="shared" ca="1" si="22"/>
        <v>209</v>
      </c>
      <c r="H204" s="16">
        <f t="shared" ca="1" si="26"/>
        <v>20</v>
      </c>
    </row>
    <row r="205" spans="1:8" x14ac:dyDescent="0.25">
      <c r="A205" s="10">
        <v>35100</v>
      </c>
      <c r="B205" s="9">
        <f>'Precipitation and Runoff'!J207</f>
        <v>0</v>
      </c>
      <c r="C205" s="4">
        <f t="shared" si="23"/>
        <v>0</v>
      </c>
      <c r="D205" s="15">
        <f t="shared" ca="1" si="24"/>
        <v>2.3118326050938163</v>
      </c>
      <c r="E205" s="2">
        <f t="shared" ca="1" si="27"/>
        <v>5.7419747879587715E-3</v>
      </c>
      <c r="F205" s="11">
        <f t="shared" ca="1" si="25"/>
        <v>2.5781466797934884</v>
      </c>
      <c r="G205" s="4">
        <f t="shared" ca="1" si="22"/>
        <v>208</v>
      </c>
      <c r="H205" s="16">
        <f t="shared" ca="1" si="26"/>
        <v>20</v>
      </c>
    </row>
    <row r="206" spans="1:8" x14ac:dyDescent="0.25">
      <c r="A206" s="10">
        <v>35280</v>
      </c>
      <c r="B206" s="9">
        <f>'Precipitation and Runoff'!J208</f>
        <v>0</v>
      </c>
      <c r="C206" s="4">
        <f t="shared" si="23"/>
        <v>0</v>
      </c>
      <c r="D206" s="15">
        <f t="shared" ca="1" si="24"/>
        <v>2.3003486555178987</v>
      </c>
      <c r="E206" s="2">
        <f t="shared" ca="1" si="27"/>
        <v>5.6093023761843511E-3</v>
      </c>
      <c r="F206" s="11">
        <f t="shared" ca="1" si="25"/>
        <v>2.5185767669067736</v>
      </c>
      <c r="G206" s="4">
        <f t="shared" ca="1" si="22"/>
        <v>207</v>
      </c>
      <c r="H206" s="16">
        <f t="shared" ca="1" si="26"/>
        <v>20</v>
      </c>
    </row>
    <row r="207" spans="1:8" x14ac:dyDescent="0.25">
      <c r="A207" s="10">
        <v>35460</v>
      </c>
      <c r="B207" s="9">
        <f>'Precipitation and Runoff'!J209</f>
        <v>0</v>
      </c>
      <c r="C207" s="4">
        <f t="shared" si="23"/>
        <v>0</v>
      </c>
      <c r="D207" s="15">
        <f t="shared" ca="1" si="24"/>
        <v>2.2891300507655301</v>
      </c>
      <c r="E207" s="2">
        <f t="shared" ca="1" si="27"/>
        <v>5.4796954548546051E-3</v>
      </c>
      <c r="F207" s="11">
        <f t="shared" ca="1" si="25"/>
        <v>2.4603832592297179</v>
      </c>
      <c r="G207" s="4">
        <f t="shared" ref="G207:G216" ca="1" si="28">ROUND(TREND(OFFSET(S,MATCH($D207,SF),0,-2),OFFSET(SF,MATCH($D207,SF),0,-2),$D207),0)</f>
        <v>206</v>
      </c>
      <c r="H207" s="16">
        <f t="shared" ca="1" si="26"/>
        <v>20</v>
      </c>
    </row>
    <row r="208" spans="1:8" x14ac:dyDescent="0.25">
      <c r="A208" s="10">
        <v>35640</v>
      </c>
      <c r="B208" s="9">
        <f>'Precipitation and Runoff'!J210</f>
        <v>0</v>
      </c>
      <c r="C208" s="4">
        <f t="shared" si="23"/>
        <v>0</v>
      </c>
      <c r="D208" s="15">
        <f t="shared" ca="1" si="24"/>
        <v>2.2781706598558209</v>
      </c>
      <c r="E208" s="2">
        <f t="shared" ca="1" si="27"/>
        <v>5.3530831936323096E-3</v>
      </c>
      <c r="F208" s="11">
        <f t="shared" ca="1" si="25"/>
        <v>2.4035343539409069</v>
      </c>
      <c r="G208" s="4">
        <f t="shared" ca="1" si="28"/>
        <v>205</v>
      </c>
      <c r="H208" s="16">
        <f t="shared" ca="1" si="26"/>
        <v>20</v>
      </c>
    </row>
    <row r="209" spans="1:8" x14ac:dyDescent="0.25">
      <c r="A209" s="10">
        <v>35820</v>
      </c>
      <c r="B209" s="9">
        <f>'Precipitation and Runoff'!J211</f>
        <v>0</v>
      </c>
      <c r="C209" s="4">
        <f t="shared" si="23"/>
        <v>0</v>
      </c>
      <c r="D209" s="15">
        <f t="shared" ca="1" si="24"/>
        <v>2.2674644934685562</v>
      </c>
      <c r="E209" s="2">
        <f t="shared" ca="1" si="27"/>
        <v>5.229396398765556E-3</v>
      </c>
      <c r="F209" s="11">
        <f t="shared" ca="1" si="25"/>
        <v>2.3479989830457346</v>
      </c>
      <c r="G209" s="4">
        <f t="shared" ca="1" si="28"/>
        <v>204</v>
      </c>
      <c r="H209" s="16">
        <f t="shared" ca="1" si="26"/>
        <v>20</v>
      </c>
    </row>
    <row r="210" spans="1:8" x14ac:dyDescent="0.25">
      <c r="A210" s="10">
        <v>36000</v>
      </c>
      <c r="B210" s="9">
        <f>'Precipitation and Runoff'!J212</f>
        <v>0</v>
      </c>
      <c r="C210" s="4">
        <f t="shared" si="23"/>
        <v>0</v>
      </c>
      <c r="D210" s="15">
        <f t="shared" ca="1" si="24"/>
        <v>2.2570057006710251</v>
      </c>
      <c r="E210" s="2">
        <f t="shared" ca="1" si="27"/>
        <v>5.1085674752733082E-3</v>
      </c>
      <c r="F210" s="11">
        <f t="shared" ca="1" si="25"/>
        <v>2.2937467963977154</v>
      </c>
      <c r="G210" s="4">
        <f t="shared" ca="1" si="28"/>
        <v>203</v>
      </c>
      <c r="H210" s="16">
        <f t="shared" ca="1" si="26"/>
        <v>20</v>
      </c>
    </row>
    <row r="211" spans="1:8" x14ac:dyDescent="0.25">
      <c r="A211" s="10">
        <v>36180</v>
      </c>
      <c r="B211" s="9">
        <f>'Precipitation and Runoff'!J213</f>
        <v>0</v>
      </c>
      <c r="C211" s="4">
        <f t="shared" si="23"/>
        <v>0</v>
      </c>
      <c r="D211" s="15">
        <f t="shared" ca="1" si="24"/>
        <v>2.2467885657204785</v>
      </c>
      <c r="E211" s="2">
        <f t="shared" ca="1" si="27"/>
        <v>4.9905303900046327E-3</v>
      </c>
      <c r="F211" s="11">
        <f t="shared" ca="1" si="25"/>
        <v>2.2407481451120801</v>
      </c>
      <c r="G211" s="4">
        <f t="shared" ca="1" si="28"/>
        <v>202</v>
      </c>
      <c r="H211" s="16">
        <f t="shared" ca="1" si="26"/>
        <v>20</v>
      </c>
    </row>
    <row r="212" spans="1:8" x14ac:dyDescent="0.25">
      <c r="A212" s="10">
        <v>36360</v>
      </c>
      <c r="B212" s="9">
        <f>'Precipitation and Runoff'!J214</f>
        <v>0</v>
      </c>
      <c r="C212" s="4">
        <f t="shared" si="23"/>
        <v>0</v>
      </c>
      <c r="D212" s="15">
        <f t="shared" ca="1" si="24"/>
        <v>2.2368075049404692</v>
      </c>
      <c r="E212" s="2">
        <f t="shared" ca="1" si="27"/>
        <v>4.8752206355515276E-3</v>
      </c>
      <c r="F212" s="11">
        <f t="shared" ca="1" si="25"/>
        <v>2.1889740653626357</v>
      </c>
      <c r="G212" s="4">
        <f t="shared" ca="1" si="28"/>
        <v>201</v>
      </c>
      <c r="H212" s="16">
        <f t="shared" ca="1" si="26"/>
        <v>20</v>
      </c>
    </row>
    <row r="213" spans="1:8" x14ac:dyDescent="0.25">
      <c r="A213" s="10">
        <v>36540</v>
      </c>
      <c r="B213" s="9">
        <f>'Precipitation and Runoff'!J215</f>
        <v>0</v>
      </c>
      <c r="C213" s="4">
        <f t="shared" si="23"/>
        <v>0</v>
      </c>
      <c r="D213" s="15">
        <f t="shared" ca="1" si="24"/>
        <v>2.2270570636693661</v>
      </c>
      <c r="E213" s="2">
        <f t="shared" ca="1" si="27"/>
        <v>4.7625751949955282E-3</v>
      </c>
      <c r="F213" s="11">
        <f t="shared" ca="1" si="25"/>
        <v>2.138396262552992</v>
      </c>
      <c r="G213" s="4">
        <f t="shared" ca="1" si="28"/>
        <v>200</v>
      </c>
      <c r="H213" s="16">
        <f t="shared" ca="1" si="26"/>
        <v>20</v>
      </c>
    </row>
    <row r="214" spans="1:8" x14ac:dyDescent="0.25">
      <c r="A214" s="10">
        <v>36720</v>
      </c>
      <c r="B214" s="9">
        <f>'Precipitation and Runoff'!J216</f>
        <v>0</v>
      </c>
      <c r="C214" s="4">
        <f t="shared" si="23"/>
        <v>0</v>
      </c>
      <c r="D214" s="15">
        <f t="shared" ca="1" si="24"/>
        <v>2.2175319132793749</v>
      </c>
      <c r="E214" s="2">
        <f t="shared" ca="1" si="27"/>
        <v>4.6525325074689081E-3</v>
      </c>
      <c r="F214" s="11">
        <f t="shared" ca="1" si="25"/>
        <v>2.0889870958535397</v>
      </c>
      <c r="G214" s="4">
        <f t="shared" ca="1" si="28"/>
        <v>199</v>
      </c>
      <c r="H214" s="16">
        <f t="shared" ca="1" si="26"/>
        <v>20</v>
      </c>
    </row>
    <row r="215" spans="1:8" x14ac:dyDescent="0.25">
      <c r="A215" s="10">
        <v>36900</v>
      </c>
      <c r="B215" s="9">
        <f>'Precipitation and Runoff'!J217</f>
        <v>0</v>
      </c>
      <c r="C215" s="4">
        <f t="shared" si="23"/>
        <v>0</v>
      </c>
      <c r="D215" s="15">
        <f t="shared" ca="1" si="24"/>
        <v>2.2082268482644372</v>
      </c>
      <c r="E215" s="2">
        <f t="shared" ca="1" si="27"/>
        <v>4.5450324345115665E-3</v>
      </c>
      <c r="F215" s="11">
        <f t="shared" ca="1" si="25"/>
        <v>2.0407195630956934</v>
      </c>
      <c r="G215" s="4">
        <f t="shared" ca="1" si="28"/>
        <v>198</v>
      </c>
      <c r="H215" s="16">
        <f t="shared" ca="1" si="26"/>
        <v>20</v>
      </c>
    </row>
    <row r="216" spans="1:8" x14ac:dyDescent="0.25">
      <c r="A216" s="10">
        <v>37080</v>
      </c>
      <c r="B216" s="9">
        <f>'Precipitation and Runoff'!J218</f>
        <v>0</v>
      </c>
      <c r="C216" s="4">
        <f t="shared" si="23"/>
        <v>0</v>
      </c>
      <c r="D216" s="15">
        <f t="shared" ca="1" si="24"/>
        <v>2.1991367833954141</v>
      </c>
      <c r="E216" s="2">
        <f t="shared" ca="1" si="27"/>
        <v>4.4400162272053012E-3</v>
      </c>
      <c r="F216" s="11">
        <f t="shared" ca="1" si="25"/>
        <v>1.9935672860151803</v>
      </c>
      <c r="G216" s="4">
        <f t="shared" ca="1" si="28"/>
        <v>198</v>
      </c>
      <c r="H216" s="16">
        <f t="shared" ca="1" si="26"/>
        <v>20</v>
      </c>
    </row>
  </sheetData>
  <sortState xmlns:xlrd2="http://schemas.microsoft.com/office/spreadsheetml/2017/richdata2" ref="B111:D165">
    <sortCondition ref="B111:B165"/>
  </sortState>
  <pageMargins left="0.7" right="0.7" top="0.75" bottom="0.75" header="0.3" footer="0.3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Precipitation and Runoff</vt:lpstr>
      <vt:lpstr>Groundwater Hydraulics Model</vt:lpstr>
      <vt:lpstr>Step 1. y-Q-S-SF</vt:lpstr>
      <vt:lpstr>Step 2. Hydrograph Routing</vt:lpstr>
      <vt:lpstr>'Step 2. Hydrograph Routing'!Print_Area</vt:lpstr>
      <vt:lpstr>Q</vt:lpstr>
      <vt:lpstr>S</vt:lpstr>
      <vt:lpstr>SF</vt:lpstr>
      <vt:lpstr>y</vt:lpstr>
    </vt:vector>
  </TitlesOfParts>
  <Manager/>
  <Company>Milwaukee School of Engineering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Gonwa</dc:creator>
  <cp:keywords/>
  <dc:description/>
  <cp:lastModifiedBy>Diane Sobcinski</cp:lastModifiedBy>
  <cp:revision/>
  <cp:lastPrinted>2024-04-04T15:00:06Z</cp:lastPrinted>
  <dcterms:created xsi:type="dcterms:W3CDTF">2013-10-23T14:05:23Z</dcterms:created>
  <dcterms:modified xsi:type="dcterms:W3CDTF">2024-04-04T15:07:36Z</dcterms:modified>
  <cp:category/>
  <cp:contentStatus/>
</cp:coreProperties>
</file>